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\Documents\Blog Estructurando.net\Post Parametros pantallas\"/>
    </mc:Choice>
  </mc:AlternateContent>
  <bookViews>
    <workbookView xWindow="0" yWindow="0" windowWidth="24000" windowHeight="9430"/>
  </bookViews>
  <sheets>
    <sheet name="Antc Estruc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6" i="15" l="1"/>
  <c r="X75" i="15"/>
  <c r="X64" i="15"/>
  <c r="U76" i="15"/>
  <c r="U75" i="15"/>
  <c r="R73" i="15"/>
  <c r="L73" i="15"/>
  <c r="I73" i="15"/>
  <c r="F73" i="15"/>
  <c r="C73" i="15"/>
  <c r="R72" i="15"/>
  <c r="L72" i="15"/>
  <c r="I72" i="15"/>
  <c r="F72" i="15"/>
  <c r="C72" i="15"/>
  <c r="I68" i="15"/>
  <c r="R67" i="15"/>
  <c r="R68" i="15" s="1"/>
  <c r="R75" i="15" s="1"/>
  <c r="R77" i="15" s="1"/>
  <c r="L67" i="15"/>
  <c r="L68" i="15" s="1"/>
  <c r="I67" i="15"/>
  <c r="F67" i="15"/>
  <c r="F68" i="15" s="1"/>
  <c r="C67" i="15"/>
  <c r="C68" i="15" s="1"/>
  <c r="C76" i="15" s="1"/>
  <c r="C78" i="15" s="1"/>
  <c r="U64" i="15"/>
  <c r="O64" i="15"/>
  <c r="O70" i="15" s="1"/>
  <c r="O75" i="15" s="1"/>
  <c r="O63" i="15"/>
  <c r="AA46" i="15"/>
  <c r="X46" i="15"/>
  <c r="U46" i="15"/>
  <c r="R46" i="15"/>
  <c r="O46" i="15"/>
  <c r="L46" i="15"/>
  <c r="I46" i="15"/>
  <c r="F46" i="15"/>
  <c r="C46" i="15"/>
  <c r="U36" i="15"/>
  <c r="U42" i="15" s="1"/>
  <c r="R36" i="15"/>
  <c r="R42" i="15" s="1"/>
  <c r="C36" i="15"/>
  <c r="C42" i="15" s="1"/>
  <c r="U35" i="15"/>
  <c r="U41" i="15" s="1"/>
  <c r="R35" i="15"/>
  <c r="R41" i="15" s="1"/>
  <c r="C35" i="15"/>
  <c r="C41" i="15" s="1"/>
  <c r="AA30" i="15"/>
  <c r="X30" i="15"/>
  <c r="O30" i="15"/>
  <c r="L30" i="15"/>
  <c r="I30" i="15"/>
  <c r="F30" i="15"/>
  <c r="AA29" i="15"/>
  <c r="X29" i="15"/>
  <c r="O29" i="15"/>
  <c r="L29" i="15"/>
  <c r="I29" i="15"/>
  <c r="F29" i="15"/>
  <c r="L26" i="15"/>
  <c r="I26" i="15"/>
  <c r="AA23" i="15"/>
  <c r="AA24" i="15" s="1"/>
  <c r="X23" i="15"/>
  <c r="X24" i="15" s="1"/>
  <c r="U23" i="15"/>
  <c r="U24" i="15" s="1"/>
  <c r="R23" i="15"/>
  <c r="R24" i="15" s="1"/>
  <c r="O23" i="15"/>
  <c r="O24" i="15" s="1"/>
  <c r="L23" i="15"/>
  <c r="L24" i="15" s="1"/>
  <c r="I23" i="15"/>
  <c r="I24" i="15" s="1"/>
  <c r="F23" i="15"/>
  <c r="F24" i="15" s="1"/>
  <c r="C23" i="15"/>
  <c r="C24" i="15" s="1"/>
  <c r="L17" i="15"/>
  <c r="L32" i="15" s="1"/>
  <c r="I17" i="15"/>
  <c r="I33" i="15" s="1"/>
  <c r="AA15" i="15"/>
  <c r="AA33" i="15" s="1"/>
  <c r="X15" i="15"/>
  <c r="X33" i="15" s="1"/>
  <c r="O15" i="15"/>
  <c r="O32" i="15" s="1"/>
  <c r="F15" i="15"/>
  <c r="F32" i="15" s="1"/>
  <c r="U48" i="15" l="1"/>
  <c r="I76" i="15"/>
  <c r="I78" i="15" s="1"/>
  <c r="L35" i="15"/>
  <c r="L41" i="15" s="1"/>
  <c r="L48" i="15" s="1"/>
  <c r="F76" i="15"/>
  <c r="F78" i="15" s="1"/>
  <c r="X32" i="15"/>
  <c r="X35" i="15" s="1"/>
  <c r="X41" i="15" s="1"/>
  <c r="X48" i="15" s="1"/>
  <c r="AA32" i="15"/>
  <c r="AA36" i="15" s="1"/>
  <c r="AA42" i="15" s="1"/>
  <c r="AA49" i="15" s="1"/>
  <c r="X36" i="15"/>
  <c r="X42" i="15" s="1"/>
  <c r="X49" i="15" s="1"/>
  <c r="F35" i="15"/>
  <c r="F41" i="15" s="1"/>
  <c r="F48" i="15" s="1"/>
  <c r="C75" i="15"/>
  <c r="C77" i="15" s="1"/>
  <c r="L18" i="15"/>
  <c r="L75" i="15"/>
  <c r="L77" i="15" s="1"/>
  <c r="L76" i="15"/>
  <c r="L78" i="15" s="1"/>
  <c r="C49" i="15"/>
  <c r="C48" i="15"/>
  <c r="O35" i="15"/>
  <c r="O41" i="15" s="1"/>
  <c r="O48" i="15" s="1"/>
  <c r="R49" i="15"/>
  <c r="R48" i="15"/>
  <c r="I18" i="15"/>
  <c r="F33" i="15"/>
  <c r="F36" i="15" s="1"/>
  <c r="F42" i="15" s="1"/>
  <c r="F49" i="15" s="1"/>
  <c r="U49" i="15"/>
  <c r="F75" i="15"/>
  <c r="F77" i="15" s="1"/>
  <c r="I32" i="15"/>
  <c r="I35" i="15" s="1"/>
  <c r="I41" i="15" s="1"/>
  <c r="I48" i="15" s="1"/>
  <c r="O33" i="15"/>
  <c r="O36" i="15" s="1"/>
  <c r="O42" i="15" s="1"/>
  <c r="O49" i="15" s="1"/>
  <c r="I75" i="15"/>
  <c r="I77" i="15" s="1"/>
  <c r="L33" i="15"/>
  <c r="L36" i="15" s="1"/>
  <c r="L42" i="15" s="1"/>
  <c r="L49" i="15" s="1"/>
  <c r="O72" i="15"/>
  <c r="AA35" i="15" l="1"/>
  <c r="AA41" i="15" s="1"/>
  <c r="AA48" i="15" s="1"/>
  <c r="I36" i="15"/>
  <c r="I42" i="15" s="1"/>
  <c r="I49" i="15" s="1"/>
  <c r="I50" i="15" s="1"/>
  <c r="O50" i="15"/>
  <c r="L50" i="15"/>
  <c r="F50" i="15"/>
  <c r="AA50" i="15"/>
  <c r="R50" i="15"/>
  <c r="C50" i="15"/>
  <c r="X50" i="15"/>
  <c r="U50" i="15"/>
</calcChain>
</file>

<file path=xl/sharedStrings.xml><?xml version="1.0" encoding="utf-8"?>
<sst xmlns="http://schemas.openxmlformats.org/spreadsheetml/2006/main" count="592" uniqueCount="91">
  <si>
    <t>b</t>
  </si>
  <si>
    <t>L</t>
  </si>
  <si>
    <t>puntal (acero)</t>
  </si>
  <si>
    <t>estampidor (hormigón)</t>
  </si>
  <si>
    <t>t</t>
  </si>
  <si>
    <t>m</t>
  </si>
  <si>
    <t>E</t>
  </si>
  <si>
    <t>t/m2</t>
  </si>
  <si>
    <t>A</t>
  </si>
  <si>
    <t>mm2</t>
  </si>
  <si>
    <t>EA</t>
  </si>
  <si>
    <t>m2</t>
  </si>
  <si>
    <t>I</t>
  </si>
  <si>
    <t>m4</t>
  </si>
  <si>
    <t>KN/m</t>
  </si>
  <si>
    <t>EI</t>
  </si>
  <si>
    <t>KNm2/m</t>
  </si>
  <si>
    <t>0,5*EA</t>
  </si>
  <si>
    <t>0,5*EI</t>
  </si>
  <si>
    <t>HA</t>
  </si>
  <si>
    <t>módulo de elasticidad del hormigón</t>
  </si>
  <si>
    <t>MPa</t>
  </si>
  <si>
    <t>Losa de cubierta</t>
  </si>
  <si>
    <t xml:space="preserve">losa vestíbulo </t>
  </si>
  <si>
    <t xml:space="preserve">losa vestíbulo intermedio </t>
  </si>
  <si>
    <t xml:space="preserve">losa contrabóveda </t>
  </si>
  <si>
    <t>Mpa</t>
  </si>
  <si>
    <r>
      <t>KN/m</t>
    </r>
    <r>
      <rPr>
        <b/>
        <vertAlign val="superscript"/>
        <sz val="9"/>
        <rFont val="Verdana"/>
        <family val="2"/>
      </rPr>
      <t>2</t>
    </r>
  </si>
  <si>
    <t>Resultados por metro lineal</t>
  </si>
  <si>
    <t>m2/m</t>
  </si>
  <si>
    <t>m4/m</t>
  </si>
  <si>
    <t>LOSAS, PUNTALES , ANCLAJES:</t>
  </si>
  <si>
    <t>PANTALLAS:</t>
  </si>
  <si>
    <t xml:space="preserve">densidad aparente media de los estratos atravesados </t>
  </si>
  <si>
    <t>w</t>
  </si>
  <si>
    <t>kN/m3</t>
  </si>
  <si>
    <t>u</t>
  </si>
  <si>
    <t>KN/m/m</t>
  </si>
  <si>
    <t>t-canto</t>
  </si>
  <si>
    <t>Diámetro pilote</t>
  </si>
  <si>
    <r>
      <t>m</t>
    </r>
    <r>
      <rPr>
        <vertAlign val="superscript"/>
        <sz val="9"/>
        <rFont val="Verdana"/>
        <family val="2"/>
      </rPr>
      <t>2</t>
    </r>
  </si>
  <si>
    <r>
      <t>m</t>
    </r>
    <r>
      <rPr>
        <vertAlign val="superscript"/>
        <sz val="9"/>
        <rFont val="Verdana"/>
        <family val="2"/>
      </rPr>
      <t>4</t>
    </r>
  </si>
  <si>
    <t>Espaciado pilotes entre ejes</t>
  </si>
  <si>
    <t>t-canto forro</t>
  </si>
  <si>
    <t>Muro forro</t>
  </si>
  <si>
    <t>ÁREAS TOTALES</t>
  </si>
  <si>
    <t>b-forro</t>
  </si>
  <si>
    <t>pantallas T1</t>
  </si>
  <si>
    <t>b-ancho</t>
  </si>
  <si>
    <t>a-ala</t>
  </si>
  <si>
    <t>t-canto  cuerpo</t>
  </si>
  <si>
    <t>h-talón</t>
  </si>
  <si>
    <t>Cuerpo</t>
  </si>
  <si>
    <t>Talón</t>
  </si>
  <si>
    <t>Espaciado  entre ejes de bataches</t>
  </si>
  <si>
    <t>t-espesor talón</t>
  </si>
  <si>
    <t>Escenario A/B/C</t>
  </si>
  <si>
    <t>Tipo</t>
  </si>
  <si>
    <t>HEM-600</t>
  </si>
  <si>
    <t>Ud</t>
  </si>
  <si>
    <t>Atotal</t>
  </si>
  <si>
    <t>KN</t>
  </si>
  <si>
    <t>fy</t>
  </si>
  <si>
    <t>A-52</t>
  </si>
  <si>
    <t>Kn/M2</t>
  </si>
  <si>
    <t>F max de compresión</t>
  </si>
  <si>
    <t>Espaciado  entre ejes de puntales</t>
  </si>
  <si>
    <t>L libre</t>
  </si>
  <si>
    <t>L bulbo</t>
  </si>
  <si>
    <t xml:space="preserve">Espaciado  </t>
  </si>
  <si>
    <t>Zona libre</t>
  </si>
  <si>
    <t>EA libre</t>
  </si>
  <si>
    <t>EA grouted</t>
  </si>
  <si>
    <t>Zona inyectada(grouted)</t>
  </si>
  <si>
    <t xml:space="preserve">d </t>
  </si>
  <si>
    <t>m /ml</t>
  </si>
  <si>
    <t>Pre-stressing anchor</t>
  </si>
  <si>
    <t xml:space="preserve">pantallas  continua </t>
  </si>
  <si>
    <t xml:space="preserve">pantallas pilotes </t>
  </si>
  <si>
    <t xml:space="preserve">pantallas T2 </t>
  </si>
  <si>
    <t>pantallas pilotes (2)</t>
  </si>
  <si>
    <t>pantallas  continua (2)</t>
  </si>
  <si>
    <t>dd</t>
  </si>
  <si>
    <t>Coef</t>
  </si>
  <si>
    <t>pantallas  continua (3)</t>
  </si>
  <si>
    <t>pantallas pilotes (3)</t>
  </si>
  <si>
    <t>Zona Superior</t>
  </si>
  <si>
    <t>Zona inferior</t>
  </si>
  <si>
    <t>a 30 ° desde el paramento</t>
  </si>
  <si>
    <t>Anclajes</t>
  </si>
  <si>
    <t>PREDIMENSIONAMIENTO DE RIGIDECES AXILES Y A FLEXIÓN PARA PANTALLAS Y ELEMENTOS ESTRUCTURALES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</si>
</sst>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color indexed="12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b/>
      <u/>
      <sz val="20"/>
      <color theme="1"/>
      <name val="Calibri"/>
      <family val="2"/>
      <scheme val="minor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u/>
      <sz val="10"/>
      <name val="Verdana"/>
      <family val="2"/>
    </font>
    <font>
      <i/>
      <u/>
      <sz val="10"/>
      <name val="Verdana"/>
      <family val="2"/>
    </font>
    <font>
      <b/>
      <sz val="9"/>
      <name val="Symbol"/>
      <family val="1"/>
      <charset val="2"/>
    </font>
    <font>
      <u/>
      <sz val="9"/>
      <name val="Verdana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5" fillId="0" borderId="8" xfId="0" applyFont="1" applyBorder="1"/>
    <xf numFmtId="0" fontId="5" fillId="0" borderId="10" xfId="0" applyFont="1" applyBorder="1"/>
    <xf numFmtId="0" fontId="5" fillId="0" borderId="0" xfId="0" applyFont="1" applyBorder="1"/>
    <xf numFmtId="0" fontId="5" fillId="0" borderId="13" xfId="0" applyFont="1" applyBorder="1"/>
    <xf numFmtId="0" fontId="5" fillId="0" borderId="14" xfId="0" applyFont="1" applyBorder="1"/>
    <xf numFmtId="0" fontId="3" fillId="0" borderId="13" xfId="0" applyFont="1" applyBorder="1"/>
    <xf numFmtId="11" fontId="3" fillId="0" borderId="0" xfId="0" applyNumberFormat="1" applyFont="1" applyBorder="1"/>
    <xf numFmtId="0" fontId="3" fillId="0" borderId="14" xfId="0" applyFont="1" applyBorder="1"/>
    <xf numFmtId="0" fontId="3" fillId="0" borderId="0" xfId="0" applyFont="1" applyBorder="1"/>
    <xf numFmtId="0" fontId="6" fillId="0" borderId="0" xfId="0" applyFont="1" applyBorder="1"/>
    <xf numFmtId="11" fontId="6" fillId="0" borderId="0" xfId="0" applyNumberFormat="1" applyFont="1" applyBorder="1"/>
    <xf numFmtId="164" fontId="5" fillId="0" borderId="0" xfId="0" applyNumberFormat="1" applyFont="1" applyBorder="1"/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/>
    <xf numFmtId="0" fontId="5" fillId="0" borderId="12" xfId="0" applyFont="1" applyBorder="1"/>
    <xf numFmtId="0" fontId="3" fillId="0" borderId="8" xfId="0" applyFont="1" applyBorder="1"/>
    <xf numFmtId="11" fontId="3" fillId="0" borderId="9" xfId="0" applyNumberFormat="1" applyFont="1" applyBorder="1"/>
    <xf numFmtId="0" fontId="3" fillId="0" borderId="10" xfId="0" applyFont="1" applyBorder="1"/>
    <xf numFmtId="0" fontId="3" fillId="0" borderId="11" xfId="0" applyFont="1" applyBorder="1"/>
    <xf numFmtId="11" fontId="3" fillId="0" borderId="1" xfId="0" applyNumberFormat="1" applyFont="1" applyBorder="1"/>
    <xf numFmtId="0" fontId="3" fillId="0" borderId="12" xfId="0" applyFont="1" applyBorder="1"/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0" xfId="0" applyFont="1" applyBorder="1"/>
    <xf numFmtId="11" fontId="4" fillId="0" borderId="0" xfId="0" applyNumberFormat="1" applyFont="1" applyBorder="1"/>
    <xf numFmtId="0" fontId="5" fillId="0" borderId="0" xfId="0" applyFont="1"/>
    <xf numFmtId="0" fontId="5" fillId="2" borderId="9" xfId="0" applyFont="1" applyFill="1" applyBorder="1"/>
    <xf numFmtId="0" fontId="5" fillId="2" borderId="0" xfId="0" applyFont="1" applyFill="1" applyBorder="1"/>
    <xf numFmtId="11" fontId="7" fillId="0" borderId="0" xfId="0" applyNumberFormat="1" applyFont="1" applyBorder="1" applyAlignment="1">
      <alignment horizontal="center"/>
    </xf>
    <xf numFmtId="0" fontId="9" fillId="0" borderId="0" xfId="0" applyFont="1"/>
    <xf numFmtId="11" fontId="10" fillId="0" borderId="0" xfId="0" applyNumberFormat="1" applyFont="1" applyBorder="1" applyAlignment="1">
      <alignment horizontal="center"/>
    </xf>
    <xf numFmtId="0" fontId="7" fillId="0" borderId="14" xfId="0" applyFont="1" applyBorder="1"/>
    <xf numFmtId="0" fontId="10" fillId="0" borderId="14" xfId="0" applyFont="1" applyBorder="1"/>
    <xf numFmtId="0" fontId="0" fillId="0" borderId="13" xfId="0" applyBorder="1"/>
    <xf numFmtId="11" fontId="5" fillId="5" borderId="0" xfId="0" applyNumberFormat="1" applyFont="1" applyFill="1" applyBorder="1"/>
    <xf numFmtId="0" fontId="7" fillId="2" borderId="0" xfId="0" applyFont="1" applyFill="1" applyBorder="1" applyAlignment="1" applyProtection="1">
      <alignment horizontal="left"/>
      <protection locked="0"/>
    </xf>
    <xf numFmtId="0" fontId="5" fillId="5" borderId="13" xfId="0" applyFont="1" applyFill="1" applyBorder="1"/>
    <xf numFmtId="0" fontId="5" fillId="5" borderId="14" xfId="0" applyFont="1" applyFill="1" applyBorder="1"/>
    <xf numFmtId="0" fontId="3" fillId="5" borderId="13" xfId="0" applyFont="1" applyFill="1" applyBorder="1"/>
    <xf numFmtId="11" fontId="3" fillId="5" borderId="0" xfId="0" applyNumberFormat="1" applyFont="1" applyFill="1" applyBorder="1"/>
    <xf numFmtId="0" fontId="3" fillId="5" borderId="14" xfId="0" applyFont="1" applyFill="1" applyBorder="1"/>
    <xf numFmtId="0" fontId="5" fillId="5" borderId="0" xfId="0" applyFont="1" applyFill="1" applyBorder="1"/>
    <xf numFmtId="0" fontId="5" fillId="0" borderId="0" xfId="0" applyFont="1" applyFill="1" applyBorder="1"/>
    <xf numFmtId="0" fontId="0" fillId="2" borderId="0" xfId="0" applyFill="1"/>
    <xf numFmtId="0" fontId="0" fillId="2" borderId="0" xfId="0" applyFill="1" applyBorder="1" applyAlignment="1">
      <alignment horizontal="right"/>
    </xf>
    <xf numFmtId="0" fontId="10" fillId="5" borderId="0" xfId="0" applyFont="1" applyFill="1" applyBorder="1" applyAlignment="1">
      <alignment horizontal="right"/>
    </xf>
    <xf numFmtId="0" fontId="13" fillId="0" borderId="13" xfId="0" applyFont="1" applyBorder="1"/>
    <xf numFmtId="0" fontId="5" fillId="0" borderId="13" xfId="0" applyFont="1" applyFill="1" applyBorder="1"/>
    <xf numFmtId="0" fontId="0" fillId="0" borderId="14" xfId="0" applyBorder="1"/>
    <xf numFmtId="0" fontId="10" fillId="0" borderId="13" xfId="0" applyFont="1" applyBorder="1" applyAlignment="1">
      <alignment horizontal="right"/>
    </xf>
    <xf numFmtId="0" fontId="7" fillId="2" borderId="0" xfId="0" applyFont="1" applyFill="1" applyBorder="1" applyAlignment="1" applyProtection="1">
      <alignment horizontal="right"/>
      <protection locked="0"/>
    </xf>
    <xf numFmtId="165" fontId="7" fillId="0" borderId="0" xfId="0" applyNumberFormat="1" applyFont="1" applyBorder="1" applyAlignment="1">
      <alignment horizontal="center"/>
    </xf>
    <xf numFmtId="165" fontId="5" fillId="0" borderId="0" xfId="0" applyNumberFormat="1" applyFont="1" applyBorder="1"/>
    <xf numFmtId="0" fontId="7" fillId="0" borderId="13" xfId="0" applyFont="1" applyBorder="1" applyAlignment="1">
      <alignment horizontal="left"/>
    </xf>
    <xf numFmtId="0" fontId="0" fillId="0" borderId="0" xfId="0" applyBorder="1"/>
    <xf numFmtId="0" fontId="7" fillId="5" borderId="0" xfId="0" applyFont="1" applyFill="1" applyBorder="1" applyAlignment="1" applyProtection="1">
      <alignment horizontal="right"/>
      <protection locked="0"/>
    </xf>
    <xf numFmtId="165" fontId="7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0" fillId="2" borderId="0" xfId="0" applyFill="1" applyBorder="1"/>
    <xf numFmtId="0" fontId="5" fillId="0" borderId="14" xfId="0" applyFont="1" applyFill="1" applyBorder="1"/>
    <xf numFmtId="0" fontId="0" fillId="5" borderId="0" xfId="0" applyFill="1" applyBorder="1"/>
    <xf numFmtId="0" fontId="15" fillId="0" borderId="13" xfId="0" applyFont="1" applyBorder="1" applyAlignment="1">
      <alignment horizontal="right"/>
    </xf>
    <xf numFmtId="2" fontId="5" fillId="2" borderId="0" xfId="0" applyNumberFormat="1" applyFont="1" applyFill="1" applyBorder="1"/>
    <xf numFmtId="0" fontId="5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3" fillId="0" borderId="9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4" fillId="0" borderId="13" xfId="0" applyFont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4" xfId="0" applyBorder="1"/>
    <xf numFmtId="11" fontId="3" fillId="3" borderId="9" xfId="0" applyNumberFormat="1" applyFont="1" applyFill="1" applyBorder="1"/>
    <xf numFmtId="11" fontId="3" fillId="3" borderId="0" xfId="0" applyNumberFormat="1" applyFont="1" applyFill="1" applyBorder="1"/>
    <xf numFmtId="0" fontId="5" fillId="2" borderId="1" xfId="0" quotePrefix="1" applyFont="1" applyFill="1" applyBorder="1"/>
    <xf numFmtId="0" fontId="2" fillId="5" borderId="0" xfId="0" applyFont="1" applyFill="1"/>
    <xf numFmtId="0" fontId="7" fillId="0" borderId="0" xfId="0" applyFont="1" applyBorder="1"/>
    <xf numFmtId="0" fontId="10" fillId="0" borderId="0" xfId="0" applyFont="1" applyBorder="1"/>
    <xf numFmtId="0" fontId="5" fillId="0" borderId="1" xfId="0" applyFont="1" applyBorder="1"/>
    <xf numFmtId="0" fontId="3" fillId="0" borderId="1" xfId="0" applyFont="1" applyBorder="1"/>
    <xf numFmtId="0" fontId="5" fillId="0" borderId="9" xfId="0" applyFont="1" applyBorder="1"/>
    <xf numFmtId="0" fontId="5" fillId="2" borderId="0" xfId="0" quotePrefix="1" applyFont="1" applyFill="1" applyBorder="1"/>
    <xf numFmtId="0" fontId="3" fillId="0" borderId="3" xfId="0" applyFont="1" applyBorder="1"/>
    <xf numFmtId="11" fontId="3" fillId="0" borderId="3" xfId="0" applyNumberFormat="1" applyFont="1" applyBorder="1"/>
    <xf numFmtId="0" fontId="3" fillId="0" borderId="4" xfId="0" applyFont="1" applyBorder="1"/>
    <xf numFmtId="0" fontId="5" fillId="0" borderId="2" xfId="0" applyFont="1" applyFill="1" applyBorder="1"/>
    <xf numFmtId="0" fontId="0" fillId="0" borderId="3" xfId="0" applyBorder="1"/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326359</xdr:colOff>
      <xdr:row>77</xdr:row>
      <xdr:rowOff>100634</xdr:rowOff>
    </xdr:from>
    <xdr:to>
      <xdr:col>14</xdr:col>
      <xdr:colOff>666750</xdr:colOff>
      <xdr:row>87</xdr:row>
      <xdr:rowOff>8785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38984" y="16023259"/>
          <a:ext cx="1943766" cy="181315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0</xdr:rowOff>
    </xdr:from>
    <xdr:to>
      <xdr:col>4</xdr:col>
      <xdr:colOff>1131456</xdr:colOff>
      <xdr:row>7</xdr:row>
      <xdr:rowOff>11545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84727"/>
          <a:ext cx="4156364" cy="1119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AB88"/>
  <sheetViews>
    <sheetView tabSelected="1" view="pageBreakPreview" zoomScale="25" zoomScaleNormal="70" zoomScaleSheetLayoutView="25" workbookViewId="0">
      <selection activeCell="I63" sqref="I63:I64"/>
    </sheetView>
  </sheetViews>
  <sheetFormatPr baseColWidth="10" defaultRowHeight="14.5" x14ac:dyDescent="0.35"/>
  <cols>
    <col min="2" max="2" width="18" customWidth="1"/>
    <col min="3" max="3" width="14.453125" customWidth="1"/>
    <col min="5" max="5" width="18.08984375" customWidth="1"/>
    <col min="8" max="8" width="16.90625" customWidth="1"/>
    <col min="11" max="11" width="18.54296875" customWidth="1"/>
    <col min="14" max="14" width="23" customWidth="1"/>
    <col min="15" max="15" width="12" bestFit="1" customWidth="1"/>
    <col min="17" max="17" width="18.08984375" customWidth="1"/>
    <col min="18" max="18" width="13.36328125" customWidth="1"/>
    <col min="20" max="20" width="15.6328125" customWidth="1"/>
    <col min="23" max="23" width="16" customWidth="1"/>
    <col min="26" max="26" width="16.36328125" customWidth="1"/>
    <col min="27" max="27" width="16.81640625" customWidth="1"/>
    <col min="28" max="28" width="12.6328125" customWidth="1"/>
  </cols>
  <sheetData>
    <row r="3" spans="2:28" x14ac:dyDescent="0.35">
      <c r="F3" s="110" t="s">
        <v>90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2"/>
    </row>
    <row r="4" spans="2:28" x14ac:dyDescent="0.35"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5"/>
    </row>
    <row r="5" spans="2:28" x14ac:dyDescent="0.35">
      <c r="F5" s="113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5"/>
    </row>
    <row r="6" spans="2:28" x14ac:dyDescent="0.35">
      <c r="F6" s="113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5"/>
    </row>
    <row r="7" spans="2:28" x14ac:dyDescent="0.35">
      <c r="F7" s="116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8"/>
    </row>
    <row r="9" spans="2:28" ht="21" x14ac:dyDescent="0.5">
      <c r="F9" s="88"/>
    </row>
    <row r="10" spans="2:28" ht="26" x14ac:dyDescent="0.6">
      <c r="B10" s="37" t="s">
        <v>32</v>
      </c>
      <c r="F10" s="88"/>
    </row>
    <row r="12" spans="2:28" ht="14.4" customHeight="1" x14ac:dyDescent="0.35">
      <c r="B12" s="122" t="s">
        <v>77</v>
      </c>
      <c r="C12" s="122"/>
      <c r="D12" s="122"/>
      <c r="E12" s="100" t="s">
        <v>78</v>
      </c>
      <c r="F12" s="100"/>
      <c r="G12" s="100"/>
      <c r="H12" s="100" t="s">
        <v>47</v>
      </c>
      <c r="I12" s="100"/>
      <c r="J12" s="100"/>
      <c r="K12" s="100" t="s">
        <v>79</v>
      </c>
      <c r="L12" s="100"/>
      <c r="M12" s="100"/>
      <c r="N12" s="122" t="s">
        <v>80</v>
      </c>
      <c r="O12" s="122"/>
      <c r="P12" s="122"/>
      <c r="Q12" s="122" t="s">
        <v>81</v>
      </c>
      <c r="R12" s="122"/>
      <c r="S12" s="122"/>
      <c r="T12" s="122" t="s">
        <v>84</v>
      </c>
      <c r="U12" s="122"/>
      <c r="V12" s="122"/>
      <c r="W12" s="122" t="s">
        <v>80</v>
      </c>
      <c r="X12" s="122"/>
      <c r="Y12" s="122"/>
      <c r="Z12" s="100" t="s">
        <v>85</v>
      </c>
      <c r="AA12" s="100"/>
      <c r="AB12" s="100"/>
    </row>
    <row r="13" spans="2:28" x14ac:dyDescent="0.35">
      <c r="B13" s="123"/>
      <c r="C13" s="123"/>
      <c r="D13" s="123"/>
      <c r="E13" s="101"/>
      <c r="F13" s="101"/>
      <c r="G13" s="101"/>
      <c r="H13" s="101"/>
      <c r="I13" s="101"/>
      <c r="J13" s="101"/>
      <c r="K13" s="101"/>
      <c r="L13" s="101"/>
      <c r="M13" s="101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01"/>
      <c r="AA13" s="101"/>
      <c r="AB13" s="101"/>
    </row>
    <row r="14" spans="2:28" x14ac:dyDescent="0.35">
      <c r="B14" s="2" t="s">
        <v>38</v>
      </c>
      <c r="C14" s="34">
        <v>1</v>
      </c>
      <c r="D14" s="3" t="s">
        <v>5</v>
      </c>
      <c r="E14" s="2" t="s">
        <v>43</v>
      </c>
      <c r="F14" s="34">
        <v>0.2</v>
      </c>
      <c r="G14" s="3" t="s">
        <v>5</v>
      </c>
      <c r="H14" s="2" t="s">
        <v>50</v>
      </c>
      <c r="I14" s="34">
        <v>0.8</v>
      </c>
      <c r="J14" s="3" t="s">
        <v>5</v>
      </c>
      <c r="K14" s="2" t="s">
        <v>50</v>
      </c>
      <c r="L14" s="34">
        <v>1</v>
      </c>
      <c r="M14" s="3" t="s">
        <v>5</v>
      </c>
      <c r="N14" s="2" t="s">
        <v>43</v>
      </c>
      <c r="O14" s="34">
        <v>0.2</v>
      </c>
      <c r="P14" s="3" t="s">
        <v>5</v>
      </c>
      <c r="Q14" s="2" t="s">
        <v>38</v>
      </c>
      <c r="R14" s="34">
        <v>0.8</v>
      </c>
      <c r="S14" s="3" t="s">
        <v>5</v>
      </c>
      <c r="T14" s="2" t="s">
        <v>38</v>
      </c>
      <c r="U14" s="34">
        <v>1.2</v>
      </c>
      <c r="V14" s="3" t="s">
        <v>5</v>
      </c>
      <c r="W14" s="2" t="s">
        <v>43</v>
      </c>
      <c r="X14" s="34">
        <v>0.2</v>
      </c>
      <c r="Y14" s="3" t="s">
        <v>5</v>
      </c>
      <c r="Z14" s="2" t="s">
        <v>43</v>
      </c>
      <c r="AA14" s="34">
        <v>0.2</v>
      </c>
      <c r="AB14" s="3" t="s">
        <v>5</v>
      </c>
    </row>
    <row r="15" spans="2:28" x14ac:dyDescent="0.35">
      <c r="B15" s="5" t="s">
        <v>0</v>
      </c>
      <c r="C15" s="4">
        <v>1</v>
      </c>
      <c r="D15" s="6" t="s">
        <v>5</v>
      </c>
      <c r="E15" s="5" t="s">
        <v>46</v>
      </c>
      <c r="F15" s="4">
        <f>F28-F26</f>
        <v>0.19999999999999996</v>
      </c>
      <c r="G15" s="6" t="s">
        <v>5</v>
      </c>
      <c r="H15" s="5" t="s">
        <v>48</v>
      </c>
      <c r="I15" s="35">
        <v>2.5</v>
      </c>
      <c r="J15" s="6" t="s">
        <v>5</v>
      </c>
      <c r="K15" s="5" t="s">
        <v>48</v>
      </c>
      <c r="L15" s="35">
        <v>2.5</v>
      </c>
      <c r="M15" s="6" t="s">
        <v>5</v>
      </c>
      <c r="N15" s="5" t="s">
        <v>46</v>
      </c>
      <c r="O15" s="4">
        <f>O28-O26</f>
        <v>0.5</v>
      </c>
      <c r="P15" s="6" t="s">
        <v>5</v>
      </c>
      <c r="Q15" s="5" t="s">
        <v>0</v>
      </c>
      <c r="R15" s="4">
        <v>1</v>
      </c>
      <c r="S15" s="6" t="s">
        <v>5</v>
      </c>
      <c r="T15" s="5" t="s">
        <v>0</v>
      </c>
      <c r="U15" s="4">
        <v>1</v>
      </c>
      <c r="V15" s="6" t="s">
        <v>5</v>
      </c>
      <c r="W15" s="5" t="s">
        <v>46</v>
      </c>
      <c r="X15" s="4">
        <f>X28-X26</f>
        <v>0.39999999999999991</v>
      </c>
      <c r="Y15" s="6" t="s">
        <v>5</v>
      </c>
      <c r="Z15" s="5" t="s">
        <v>46</v>
      </c>
      <c r="AA15" s="4">
        <f>AA28-AA26</f>
        <v>0.7</v>
      </c>
      <c r="AB15" s="6" t="s">
        <v>5</v>
      </c>
    </row>
    <row r="16" spans="2:28" x14ac:dyDescent="0.35">
      <c r="B16" s="5" t="s">
        <v>19</v>
      </c>
      <c r="C16" s="58">
        <v>25</v>
      </c>
      <c r="D16" s="6" t="s">
        <v>26</v>
      </c>
      <c r="E16" s="5" t="s">
        <v>19</v>
      </c>
      <c r="F16" s="58">
        <v>25</v>
      </c>
      <c r="G16" s="6" t="s">
        <v>26</v>
      </c>
      <c r="H16" s="55" t="s">
        <v>51</v>
      </c>
      <c r="I16" s="66">
        <v>0.8</v>
      </c>
      <c r="J16" s="67" t="s">
        <v>5</v>
      </c>
      <c r="K16" s="55" t="s">
        <v>51</v>
      </c>
      <c r="L16" s="66">
        <v>1</v>
      </c>
      <c r="M16" s="67" t="s">
        <v>5</v>
      </c>
      <c r="N16" s="5" t="s">
        <v>19</v>
      </c>
      <c r="O16" s="58">
        <v>25</v>
      </c>
      <c r="P16" s="6" t="s">
        <v>26</v>
      </c>
      <c r="Q16" s="5" t="s">
        <v>19</v>
      </c>
      <c r="R16" s="58">
        <v>25</v>
      </c>
      <c r="S16" s="6" t="s">
        <v>26</v>
      </c>
      <c r="T16" s="5" t="s">
        <v>19</v>
      </c>
      <c r="U16" s="58">
        <v>25</v>
      </c>
      <c r="V16" s="6" t="s">
        <v>26</v>
      </c>
      <c r="W16" s="5" t="s">
        <v>19</v>
      </c>
      <c r="X16" s="58">
        <v>25</v>
      </c>
      <c r="Y16" s="6" t="s">
        <v>26</v>
      </c>
      <c r="Z16" s="5" t="s">
        <v>19</v>
      </c>
      <c r="AA16" s="58">
        <v>25</v>
      </c>
      <c r="AB16" s="6" t="s">
        <v>26</v>
      </c>
    </row>
    <row r="17" spans="2:28" x14ac:dyDescent="0.35">
      <c r="B17" s="5"/>
      <c r="C17" s="63"/>
      <c r="D17" s="6"/>
      <c r="E17" s="5"/>
      <c r="F17" s="63"/>
      <c r="G17" s="6"/>
      <c r="H17" s="55" t="s">
        <v>55</v>
      </c>
      <c r="I17" s="68">
        <f>I14</f>
        <v>0.8</v>
      </c>
      <c r="J17" s="67" t="s">
        <v>5</v>
      </c>
      <c r="K17" s="55" t="s">
        <v>55</v>
      </c>
      <c r="L17" s="68">
        <f>L14</f>
        <v>1</v>
      </c>
      <c r="M17" s="67" t="s">
        <v>5</v>
      </c>
      <c r="N17" s="5"/>
      <c r="O17" s="63"/>
      <c r="P17" s="6"/>
      <c r="Q17" s="5"/>
      <c r="R17" s="63"/>
      <c r="S17" s="6"/>
      <c r="T17" s="5"/>
      <c r="U17" s="63"/>
      <c r="V17" s="6"/>
      <c r="W17" s="5"/>
      <c r="X17" s="63"/>
      <c r="Y17" s="6"/>
      <c r="Z17" s="5"/>
      <c r="AA17" s="63"/>
      <c r="AB17" s="6"/>
    </row>
    <row r="18" spans="2:28" x14ac:dyDescent="0.35">
      <c r="B18" s="5"/>
      <c r="C18" s="63"/>
      <c r="D18" s="6"/>
      <c r="E18" s="5"/>
      <c r="F18" s="63"/>
      <c r="G18" s="6"/>
      <c r="H18" s="5" t="s">
        <v>49</v>
      </c>
      <c r="I18" s="63">
        <f>(I15-I17)/2</f>
        <v>0.85</v>
      </c>
      <c r="J18" s="6" t="s">
        <v>5</v>
      </c>
      <c r="K18" s="5" t="s">
        <v>49</v>
      </c>
      <c r="L18" s="63">
        <f>(L15-L17)/2</f>
        <v>0.75</v>
      </c>
      <c r="M18" s="6" t="s">
        <v>5</v>
      </c>
      <c r="N18" s="5"/>
      <c r="O18" s="63"/>
      <c r="P18" s="6"/>
      <c r="Q18" s="5"/>
      <c r="R18" s="63"/>
      <c r="S18" s="6"/>
      <c r="T18" s="5"/>
      <c r="U18" s="63"/>
      <c r="V18" s="6"/>
      <c r="W18" s="5"/>
      <c r="X18" s="63"/>
      <c r="Y18" s="6"/>
      <c r="Z18" s="5"/>
      <c r="AA18" s="63"/>
      <c r="AB18" s="6"/>
    </row>
    <row r="19" spans="2:28" x14ac:dyDescent="0.35">
      <c r="B19" s="5"/>
      <c r="C19" s="63"/>
      <c r="D19" s="6"/>
      <c r="E19" s="5"/>
      <c r="F19" s="63"/>
      <c r="G19" s="6"/>
      <c r="H19" s="5"/>
      <c r="I19" s="63"/>
      <c r="J19" s="6"/>
      <c r="K19" s="5"/>
      <c r="L19" s="63"/>
      <c r="M19" s="6"/>
      <c r="N19" s="5"/>
      <c r="O19" s="63"/>
      <c r="P19" s="6"/>
      <c r="Q19" s="5"/>
      <c r="R19" s="63"/>
      <c r="S19" s="6"/>
      <c r="T19" s="5"/>
      <c r="U19" s="63"/>
      <c r="V19" s="6"/>
      <c r="W19" s="5"/>
      <c r="X19" s="63"/>
      <c r="Y19" s="6"/>
      <c r="Z19" s="5"/>
      <c r="AA19" s="63"/>
      <c r="AB19" s="6"/>
    </row>
    <row r="20" spans="2:28" x14ac:dyDescent="0.35">
      <c r="B20" s="5"/>
      <c r="C20" s="4"/>
      <c r="D20" s="6"/>
      <c r="E20" s="5"/>
      <c r="F20" s="4"/>
      <c r="G20" s="6"/>
      <c r="H20" s="5" t="s">
        <v>19</v>
      </c>
      <c r="I20" s="58">
        <v>25</v>
      </c>
      <c r="J20" s="6" t="s">
        <v>26</v>
      </c>
      <c r="K20" s="5" t="s">
        <v>19</v>
      </c>
      <c r="L20" s="58">
        <v>25</v>
      </c>
      <c r="M20" s="6" t="s">
        <v>26</v>
      </c>
      <c r="N20" s="5"/>
      <c r="O20" s="4"/>
      <c r="P20" s="6"/>
      <c r="Q20" s="5"/>
      <c r="R20" s="4"/>
      <c r="S20" s="6"/>
      <c r="T20" s="5"/>
      <c r="U20" s="4"/>
      <c r="V20" s="6"/>
      <c r="W20" s="5"/>
      <c r="X20" s="4"/>
      <c r="Y20" s="6"/>
      <c r="Z20" s="5"/>
      <c r="AA20" s="4"/>
      <c r="AB20" s="6"/>
    </row>
    <row r="21" spans="2:28" ht="15" customHeight="1" x14ac:dyDescent="0.35">
      <c r="B21" s="102" t="s">
        <v>20</v>
      </c>
      <c r="C21" s="103"/>
      <c r="D21" s="6"/>
      <c r="E21" s="102" t="s">
        <v>20</v>
      </c>
      <c r="F21" s="103"/>
      <c r="G21" s="6"/>
      <c r="H21" s="102" t="s">
        <v>20</v>
      </c>
      <c r="I21" s="103"/>
      <c r="J21" s="6"/>
      <c r="K21" s="102" t="s">
        <v>20</v>
      </c>
      <c r="L21" s="103"/>
      <c r="M21" s="6"/>
      <c r="N21" s="102" t="s">
        <v>20</v>
      </c>
      <c r="O21" s="103"/>
      <c r="P21" s="6"/>
      <c r="Q21" s="102" t="s">
        <v>20</v>
      </c>
      <c r="R21" s="103"/>
      <c r="S21" s="6"/>
      <c r="T21" s="102" t="s">
        <v>20</v>
      </c>
      <c r="U21" s="103"/>
      <c r="V21" s="6"/>
      <c r="W21" s="102" t="s">
        <v>20</v>
      </c>
      <c r="X21" s="103"/>
      <c r="Y21" s="6"/>
      <c r="Z21" s="102" t="s">
        <v>20</v>
      </c>
      <c r="AA21" s="103"/>
      <c r="AB21" s="6"/>
    </row>
    <row r="22" spans="2:28" x14ac:dyDescent="0.35">
      <c r="B22" s="102"/>
      <c r="C22" s="103"/>
      <c r="D22" s="6"/>
      <c r="E22" s="102"/>
      <c r="F22" s="103"/>
      <c r="G22" s="6"/>
      <c r="H22" s="102"/>
      <c r="I22" s="103"/>
      <c r="J22" s="6"/>
      <c r="K22" s="102"/>
      <c r="L22" s="103"/>
      <c r="M22" s="6"/>
      <c r="N22" s="102"/>
      <c r="O22" s="103"/>
      <c r="P22" s="6"/>
      <c r="Q22" s="102"/>
      <c r="R22" s="103"/>
      <c r="S22" s="6"/>
      <c r="T22" s="102"/>
      <c r="U22" s="103"/>
      <c r="V22" s="6"/>
      <c r="W22" s="102"/>
      <c r="X22" s="103"/>
      <c r="Y22" s="6"/>
      <c r="Z22" s="102"/>
      <c r="AA22" s="103"/>
      <c r="AB22" s="6"/>
    </row>
    <row r="23" spans="2:28" x14ac:dyDescent="0.35">
      <c r="B23" s="5" t="s">
        <v>6</v>
      </c>
      <c r="C23" s="36">
        <f>8500*(C16+8)^(1/3)</f>
        <v>27264.041804964527</v>
      </c>
      <c r="D23" s="39" t="s">
        <v>21</v>
      </c>
      <c r="E23" s="5" t="s">
        <v>6</v>
      </c>
      <c r="F23" s="36">
        <f>8500*(F16+8)^(1/3)</f>
        <v>27264.041804964527</v>
      </c>
      <c r="G23" s="39" t="s">
        <v>21</v>
      </c>
      <c r="H23" s="5" t="s">
        <v>6</v>
      </c>
      <c r="I23" s="36">
        <f>8500*(I20+8)^(1/3)</f>
        <v>27264.041804964527</v>
      </c>
      <c r="J23" s="39" t="s">
        <v>21</v>
      </c>
      <c r="K23" s="5" t="s">
        <v>6</v>
      </c>
      <c r="L23" s="36">
        <f>8500*(L20+8)^(1/3)</f>
        <v>27264.041804964527</v>
      </c>
      <c r="M23" s="39" t="s">
        <v>21</v>
      </c>
      <c r="N23" s="5" t="s">
        <v>6</v>
      </c>
      <c r="O23" s="36">
        <f>8500*(O16+8)^(1/3)</f>
        <v>27264.041804964527</v>
      </c>
      <c r="P23" s="39" t="s">
        <v>21</v>
      </c>
      <c r="Q23" s="5" t="s">
        <v>6</v>
      </c>
      <c r="R23" s="36">
        <f>8500*(R16+8)^(1/3)</f>
        <v>27264.041804964527</v>
      </c>
      <c r="S23" s="39" t="s">
        <v>21</v>
      </c>
      <c r="T23" s="5" t="s">
        <v>6</v>
      </c>
      <c r="U23" s="36">
        <f>8500*(U16+8)^(1/3)</f>
        <v>27264.041804964527</v>
      </c>
      <c r="V23" s="39" t="s">
        <v>21</v>
      </c>
      <c r="W23" s="5" t="s">
        <v>6</v>
      </c>
      <c r="X23" s="36">
        <f>8500*(X16+8)^(1/3)</f>
        <v>27264.041804964527</v>
      </c>
      <c r="Y23" s="39" t="s">
        <v>21</v>
      </c>
      <c r="Z23" s="5" t="s">
        <v>6</v>
      </c>
      <c r="AA23" s="36">
        <f>8500*(AA16+8)^(1/3)</f>
        <v>27264.041804964527</v>
      </c>
      <c r="AB23" s="39" t="s">
        <v>21</v>
      </c>
    </row>
    <row r="24" spans="2:28" x14ac:dyDescent="0.35">
      <c r="B24" s="7" t="s">
        <v>6</v>
      </c>
      <c r="C24" s="38">
        <f>C23*1000</f>
        <v>27264041.804964527</v>
      </c>
      <c r="D24" s="40" t="s">
        <v>27</v>
      </c>
      <c r="E24" s="7" t="s">
        <v>6</v>
      </c>
      <c r="F24" s="38">
        <f>F23*1000</f>
        <v>27264041.804964527</v>
      </c>
      <c r="G24" s="40" t="s">
        <v>27</v>
      </c>
      <c r="H24" s="7" t="s">
        <v>6</v>
      </c>
      <c r="I24" s="38">
        <f>I23*1000</f>
        <v>27264041.804964527</v>
      </c>
      <c r="J24" s="40" t="s">
        <v>27</v>
      </c>
      <c r="K24" s="7" t="s">
        <v>6</v>
      </c>
      <c r="L24" s="38">
        <f>L23*1000</f>
        <v>27264041.804964527</v>
      </c>
      <c r="M24" s="40" t="s">
        <v>27</v>
      </c>
      <c r="N24" s="7" t="s">
        <v>6</v>
      </c>
      <c r="O24" s="38">
        <f>O23*1000</f>
        <v>27264041.804964527</v>
      </c>
      <c r="P24" s="40" t="s">
        <v>27</v>
      </c>
      <c r="Q24" s="7" t="s">
        <v>6</v>
      </c>
      <c r="R24" s="38">
        <f>R23*1000</f>
        <v>27264041.804964527</v>
      </c>
      <c r="S24" s="40" t="s">
        <v>27</v>
      </c>
      <c r="T24" s="7" t="s">
        <v>6</v>
      </c>
      <c r="U24" s="38">
        <f>U23*1000</f>
        <v>27264041.804964527</v>
      </c>
      <c r="V24" s="40" t="s">
        <v>27</v>
      </c>
      <c r="W24" s="7" t="s">
        <v>6</v>
      </c>
      <c r="X24" s="38">
        <f>X23*1000</f>
        <v>27264041.804964527</v>
      </c>
      <c r="Y24" s="40" t="s">
        <v>27</v>
      </c>
      <c r="Z24" s="7" t="s">
        <v>6</v>
      </c>
      <c r="AA24" s="38">
        <f>AA23*1000</f>
        <v>27264041.804964527</v>
      </c>
      <c r="AB24" s="40" t="s">
        <v>27</v>
      </c>
    </row>
    <row r="25" spans="2:28" x14ac:dyDescent="0.35">
      <c r="B25" s="7"/>
      <c r="C25" s="38"/>
      <c r="D25" s="40"/>
      <c r="E25" s="7"/>
      <c r="F25" s="38"/>
      <c r="G25" s="40"/>
      <c r="H25" s="5" t="s">
        <v>54</v>
      </c>
      <c r="I25" s="38"/>
      <c r="J25" s="40"/>
      <c r="K25" s="5" t="s">
        <v>54</v>
      </c>
      <c r="L25" s="38"/>
      <c r="M25" s="40"/>
      <c r="N25" s="7"/>
      <c r="O25" s="38"/>
      <c r="P25" s="40"/>
      <c r="Q25" s="7"/>
      <c r="R25" s="38"/>
      <c r="S25" s="40"/>
      <c r="T25" s="7"/>
      <c r="U25" s="38"/>
      <c r="V25" s="40"/>
      <c r="W25" s="7"/>
      <c r="X25" s="38"/>
      <c r="Y25" s="40"/>
      <c r="Z25" s="7"/>
      <c r="AA25" s="38"/>
      <c r="AB25" s="40"/>
    </row>
    <row r="26" spans="2:28" x14ac:dyDescent="0.35">
      <c r="B26" s="7"/>
      <c r="C26" s="38"/>
      <c r="D26" s="40"/>
      <c r="E26" s="5" t="s">
        <v>39</v>
      </c>
      <c r="F26" s="35">
        <v>1</v>
      </c>
      <c r="G26" s="39" t="s">
        <v>5</v>
      </c>
      <c r="H26" s="7"/>
      <c r="I26" s="49">
        <f>I15</f>
        <v>2.5</v>
      </c>
      <c r="J26" s="39" t="s">
        <v>5</v>
      </c>
      <c r="K26" s="7"/>
      <c r="L26" s="49">
        <f>L15</f>
        <v>2.5</v>
      </c>
      <c r="M26" s="39" t="s">
        <v>5</v>
      </c>
      <c r="N26" s="5" t="s">
        <v>39</v>
      </c>
      <c r="O26" s="35">
        <v>1</v>
      </c>
      <c r="P26" s="39" t="s">
        <v>5</v>
      </c>
      <c r="Q26" s="7"/>
      <c r="R26" s="38"/>
      <c r="S26" s="40"/>
      <c r="T26" s="7"/>
      <c r="U26" s="38"/>
      <c r="V26" s="40"/>
      <c r="W26" s="5" t="s">
        <v>39</v>
      </c>
      <c r="X26" s="35">
        <v>0.8</v>
      </c>
      <c r="Y26" s="39" t="s">
        <v>5</v>
      </c>
      <c r="Z26" s="5" t="s">
        <v>39</v>
      </c>
      <c r="AA26" s="35">
        <v>0.8</v>
      </c>
      <c r="AB26" s="39" t="s">
        <v>5</v>
      </c>
    </row>
    <row r="27" spans="2:28" x14ac:dyDescent="0.35">
      <c r="B27" s="7"/>
      <c r="C27" s="38"/>
      <c r="D27" s="40"/>
      <c r="E27" s="5" t="s">
        <v>42</v>
      </c>
      <c r="F27" s="38"/>
      <c r="G27" s="40"/>
      <c r="H27" s="41"/>
      <c r="I27" s="62"/>
      <c r="J27" s="56"/>
      <c r="K27" s="41"/>
      <c r="L27" s="62"/>
      <c r="M27" s="56"/>
      <c r="N27" s="5" t="s">
        <v>42</v>
      </c>
      <c r="O27" s="38"/>
      <c r="P27" s="40"/>
      <c r="Q27" s="7"/>
      <c r="R27" s="38"/>
      <c r="S27" s="40"/>
      <c r="T27" s="7"/>
      <c r="U27" s="38"/>
      <c r="V27" s="40"/>
      <c r="W27" s="5" t="s">
        <v>42</v>
      </c>
      <c r="X27" s="38"/>
      <c r="Y27" s="40"/>
      <c r="Z27" s="5" t="s">
        <v>42</v>
      </c>
      <c r="AA27" s="38"/>
      <c r="AB27" s="40"/>
    </row>
    <row r="28" spans="2:28" x14ac:dyDescent="0.35">
      <c r="B28" s="7"/>
      <c r="C28" s="38"/>
      <c r="D28" s="40"/>
      <c r="E28" s="7"/>
      <c r="F28" s="35">
        <v>1.2</v>
      </c>
      <c r="G28" s="39" t="s">
        <v>5</v>
      </c>
      <c r="H28" s="41" t="s">
        <v>52</v>
      </c>
      <c r="I28" s="62"/>
      <c r="J28" s="56"/>
      <c r="K28" s="41" t="s">
        <v>52</v>
      </c>
      <c r="L28" s="62"/>
      <c r="M28" s="56"/>
      <c r="N28" s="7"/>
      <c r="O28" s="35">
        <v>1.5</v>
      </c>
      <c r="P28" s="39" t="s">
        <v>5</v>
      </c>
      <c r="Q28" s="7"/>
      <c r="R28" s="38"/>
      <c r="S28" s="40"/>
      <c r="T28" s="7"/>
      <c r="U28" s="38"/>
      <c r="V28" s="40"/>
      <c r="W28" s="7"/>
      <c r="X28" s="35">
        <v>1.2</v>
      </c>
      <c r="Y28" s="39" t="s">
        <v>5</v>
      </c>
      <c r="Z28" s="7"/>
      <c r="AA28" s="35">
        <v>1.5</v>
      </c>
      <c r="AB28" s="39" t="s">
        <v>5</v>
      </c>
    </row>
    <row r="29" spans="2:28" x14ac:dyDescent="0.35">
      <c r="B29" s="7"/>
      <c r="C29" s="38"/>
      <c r="D29" s="40"/>
      <c r="E29" s="61" t="s">
        <v>8</v>
      </c>
      <c r="F29" s="64">
        <f>PI()*F26*F26/4</f>
        <v>0.78539816339744828</v>
      </c>
      <c r="G29" s="39" t="s">
        <v>40</v>
      </c>
      <c r="H29" s="61" t="s">
        <v>8</v>
      </c>
      <c r="I29" s="64">
        <f>I14*I15</f>
        <v>2</v>
      </c>
      <c r="J29" s="39" t="s">
        <v>40</v>
      </c>
      <c r="K29" s="61" t="s">
        <v>8</v>
      </c>
      <c r="L29" s="64">
        <f>L14*L15</f>
        <v>2.5</v>
      </c>
      <c r="M29" s="39" t="s">
        <v>40</v>
      </c>
      <c r="N29" s="61" t="s">
        <v>8</v>
      </c>
      <c r="O29" s="64">
        <f>PI()*O26*O26/4</f>
        <v>0.78539816339744828</v>
      </c>
      <c r="P29" s="39" t="s">
        <v>40</v>
      </c>
      <c r="Q29" s="7"/>
      <c r="R29" s="38"/>
      <c r="S29" s="40"/>
      <c r="T29" s="7"/>
      <c r="U29" s="38"/>
      <c r="V29" s="40"/>
      <c r="W29" s="61" t="s">
        <v>8</v>
      </c>
      <c r="X29" s="64">
        <f>PI()*X26*X26/4</f>
        <v>0.50265482457436694</v>
      </c>
      <c r="Y29" s="39" t="s">
        <v>40</v>
      </c>
      <c r="Z29" s="61" t="s">
        <v>8</v>
      </c>
      <c r="AA29" s="64">
        <f>PI()*AA26*AA26/4</f>
        <v>0.50265482457436694</v>
      </c>
      <c r="AB29" s="39" t="s">
        <v>40</v>
      </c>
    </row>
    <row r="30" spans="2:28" x14ac:dyDescent="0.35">
      <c r="B30" s="7"/>
      <c r="C30" s="38"/>
      <c r="D30" s="40"/>
      <c r="E30" s="61" t="s">
        <v>12</v>
      </c>
      <c r="F30" s="64">
        <f>PI()*(F26^4)/64</f>
        <v>4.9087385212340517E-2</v>
      </c>
      <c r="G30" s="39" t="s">
        <v>41</v>
      </c>
      <c r="H30" s="61" t="s">
        <v>12</v>
      </c>
      <c r="I30" s="65">
        <f>(I14^3)*I15/12</f>
        <v>0.10666666666666669</v>
      </c>
      <c r="J30" s="39" t="s">
        <v>41</v>
      </c>
      <c r="K30" s="61" t="s">
        <v>12</v>
      </c>
      <c r="L30" s="65">
        <f>(L14^3)*L15/12</f>
        <v>0.20833333333333334</v>
      </c>
      <c r="M30" s="39" t="s">
        <v>41</v>
      </c>
      <c r="N30" s="61" t="s">
        <v>12</v>
      </c>
      <c r="O30" s="64">
        <f>PI()*(O26^4)/64</f>
        <v>4.9087385212340517E-2</v>
      </c>
      <c r="P30" s="39" t="s">
        <v>41</v>
      </c>
      <c r="Q30" s="7"/>
      <c r="R30" s="38"/>
      <c r="S30" s="40"/>
      <c r="T30" s="7"/>
      <c r="U30" s="38"/>
      <c r="V30" s="40"/>
      <c r="W30" s="61" t="s">
        <v>12</v>
      </c>
      <c r="X30" s="64">
        <f>PI()*(X26^4)/64</f>
        <v>2.0106192982974686E-2</v>
      </c>
      <c r="Y30" s="39" t="s">
        <v>41</v>
      </c>
      <c r="Z30" s="61" t="s">
        <v>12</v>
      </c>
      <c r="AA30" s="64">
        <f>PI()*(AA26^4)/64</f>
        <v>2.0106192982974686E-2</v>
      </c>
      <c r="AB30" s="39" t="s">
        <v>41</v>
      </c>
    </row>
    <row r="31" spans="2:28" x14ac:dyDescent="0.35">
      <c r="B31" s="7"/>
      <c r="C31" s="38"/>
      <c r="D31" s="40"/>
      <c r="E31" s="61" t="s">
        <v>44</v>
      </c>
      <c r="F31" s="59"/>
      <c r="G31" s="39"/>
      <c r="H31" s="61" t="s">
        <v>53</v>
      </c>
      <c r="I31" s="59"/>
      <c r="J31" s="39"/>
      <c r="K31" s="61" t="s">
        <v>53</v>
      </c>
      <c r="L31" s="59"/>
      <c r="M31" s="39"/>
      <c r="N31" s="61" t="s">
        <v>44</v>
      </c>
      <c r="O31" s="59"/>
      <c r="P31" s="39"/>
      <c r="Q31" s="7"/>
      <c r="R31" s="38"/>
      <c r="S31" s="40"/>
      <c r="T31" s="7"/>
      <c r="U31" s="38"/>
      <c r="V31" s="40"/>
      <c r="W31" s="61" t="s">
        <v>44</v>
      </c>
      <c r="X31" s="59"/>
      <c r="Y31" s="39"/>
      <c r="Z31" s="61" t="s">
        <v>44</v>
      </c>
      <c r="AA31" s="59"/>
      <c r="AB31" s="39"/>
    </row>
    <row r="32" spans="2:28" x14ac:dyDescent="0.35">
      <c r="B32" s="7"/>
      <c r="C32" s="38"/>
      <c r="D32" s="40"/>
      <c r="E32" s="5" t="s">
        <v>8</v>
      </c>
      <c r="F32" s="4">
        <f>F14*F15</f>
        <v>3.9999999999999994E-2</v>
      </c>
      <c r="G32" s="6" t="s">
        <v>11</v>
      </c>
      <c r="H32" s="5" t="s">
        <v>8</v>
      </c>
      <c r="I32" s="4">
        <f>I17*I16</f>
        <v>0.64000000000000012</v>
      </c>
      <c r="J32" s="6" t="s">
        <v>11</v>
      </c>
      <c r="K32" s="5" t="s">
        <v>8</v>
      </c>
      <c r="L32" s="4">
        <f>L17*L16</f>
        <v>1</v>
      </c>
      <c r="M32" s="6" t="s">
        <v>11</v>
      </c>
      <c r="N32" s="5" t="s">
        <v>8</v>
      </c>
      <c r="O32" s="4">
        <f>O14*O15</f>
        <v>0.1</v>
      </c>
      <c r="P32" s="6" t="s">
        <v>11</v>
      </c>
      <c r="Q32" s="7"/>
      <c r="R32" s="38"/>
      <c r="S32" s="40"/>
      <c r="T32" s="7"/>
      <c r="U32" s="38"/>
      <c r="V32" s="40"/>
      <c r="W32" s="5" t="s">
        <v>8</v>
      </c>
      <c r="X32" s="4">
        <f>X14*X15</f>
        <v>7.9999999999999988E-2</v>
      </c>
      <c r="Y32" s="6" t="s">
        <v>11</v>
      </c>
      <c r="Z32" s="5" t="s">
        <v>8</v>
      </c>
      <c r="AA32" s="4">
        <f>AA14*AA15</f>
        <v>0.13999999999999999</v>
      </c>
      <c r="AB32" s="6" t="s">
        <v>11</v>
      </c>
    </row>
    <row r="33" spans="2:28" x14ac:dyDescent="0.35">
      <c r="B33" s="7"/>
      <c r="C33" s="38"/>
      <c r="D33" s="40"/>
      <c r="E33" s="5" t="s">
        <v>12</v>
      </c>
      <c r="F33" s="13">
        <f>(F14^3)*F15/12</f>
        <v>1.3333333333333334E-4</v>
      </c>
      <c r="G33" s="6" t="s">
        <v>13</v>
      </c>
      <c r="H33" s="5" t="s">
        <v>12</v>
      </c>
      <c r="I33" s="65">
        <f>(I16^3)*I17/12</f>
        <v>3.4133333333333342E-2</v>
      </c>
      <c r="J33" s="6" t="s">
        <v>13</v>
      </c>
      <c r="K33" s="5" t="s">
        <v>12</v>
      </c>
      <c r="L33" s="65">
        <f>(L16^3)*L17/12</f>
        <v>8.3333333333333329E-2</v>
      </c>
      <c r="M33" s="6" t="s">
        <v>13</v>
      </c>
      <c r="N33" s="5" t="s">
        <v>12</v>
      </c>
      <c r="O33" s="13">
        <f>(O14^3)*O15/12</f>
        <v>3.3333333333333343E-4</v>
      </c>
      <c r="P33" s="6" t="s">
        <v>13</v>
      </c>
      <c r="Q33" s="7"/>
      <c r="R33" s="38"/>
      <c r="S33" s="40"/>
      <c r="T33" s="7"/>
      <c r="U33" s="38"/>
      <c r="V33" s="40"/>
      <c r="W33" s="5" t="s">
        <v>12</v>
      </c>
      <c r="X33" s="13">
        <f>(X14^3)*X15/12</f>
        <v>2.6666666666666668E-4</v>
      </c>
      <c r="Y33" s="6" t="s">
        <v>13</v>
      </c>
      <c r="Z33" s="5" t="s">
        <v>12</v>
      </c>
      <c r="AA33" s="13">
        <f>(AA14^3)*AA15/12</f>
        <v>4.6666666666666672E-4</v>
      </c>
      <c r="AB33" s="6" t="s">
        <v>13</v>
      </c>
    </row>
    <row r="34" spans="2:28" x14ac:dyDescent="0.35">
      <c r="B34" s="69" t="s">
        <v>45</v>
      </c>
      <c r="C34" s="38"/>
      <c r="D34" s="40"/>
      <c r="E34" s="69" t="s">
        <v>45</v>
      </c>
      <c r="F34" s="59"/>
      <c r="G34" s="39"/>
      <c r="H34" s="69" t="s">
        <v>45</v>
      </c>
      <c r="I34" s="59"/>
      <c r="J34" s="39"/>
      <c r="K34" s="69" t="s">
        <v>45</v>
      </c>
      <c r="L34" s="59"/>
      <c r="M34" s="39"/>
      <c r="N34" s="69" t="s">
        <v>45</v>
      </c>
      <c r="O34" s="59"/>
      <c r="P34" s="39"/>
      <c r="Q34" s="69" t="s">
        <v>45</v>
      </c>
      <c r="R34" s="38"/>
      <c r="S34" s="40"/>
      <c r="T34" s="69" t="s">
        <v>45</v>
      </c>
      <c r="U34" s="38"/>
      <c r="V34" s="40"/>
      <c r="W34" s="69" t="s">
        <v>45</v>
      </c>
      <c r="X34" s="59"/>
      <c r="Y34" s="39"/>
      <c r="Z34" s="69" t="s">
        <v>45</v>
      </c>
      <c r="AA34" s="59"/>
      <c r="AB34" s="39"/>
    </row>
    <row r="35" spans="2:28" x14ac:dyDescent="0.35">
      <c r="B35" s="5" t="s">
        <v>8</v>
      </c>
      <c r="C35" s="4">
        <f>C14*C15</f>
        <v>1</v>
      </c>
      <c r="D35" s="6" t="s">
        <v>11</v>
      </c>
      <c r="E35" s="5" t="s">
        <v>8</v>
      </c>
      <c r="F35" s="60">
        <f>F29+F32</f>
        <v>0.82539816339744831</v>
      </c>
      <c r="G35" s="6" t="s">
        <v>11</v>
      </c>
      <c r="H35" s="5" t="s">
        <v>8</v>
      </c>
      <c r="I35" s="60">
        <f>I29+I32</f>
        <v>2.64</v>
      </c>
      <c r="J35" s="6" t="s">
        <v>11</v>
      </c>
      <c r="K35" s="5" t="s">
        <v>8</v>
      </c>
      <c r="L35" s="60">
        <f>L29+L32</f>
        <v>3.5</v>
      </c>
      <c r="M35" s="6" t="s">
        <v>11</v>
      </c>
      <c r="N35" s="5" t="s">
        <v>8</v>
      </c>
      <c r="O35" s="60">
        <f>O29+O32</f>
        <v>0.88539816339744826</v>
      </c>
      <c r="P35" s="6" t="s">
        <v>11</v>
      </c>
      <c r="Q35" s="5" t="s">
        <v>8</v>
      </c>
      <c r="R35" s="4">
        <f>R14*R15</f>
        <v>0.8</v>
      </c>
      <c r="S35" s="6" t="s">
        <v>11</v>
      </c>
      <c r="T35" s="5" t="s">
        <v>8</v>
      </c>
      <c r="U35" s="4">
        <f>U14*U15</f>
        <v>1.2</v>
      </c>
      <c r="V35" s="6" t="s">
        <v>11</v>
      </c>
      <c r="W35" s="5" t="s">
        <v>8</v>
      </c>
      <c r="X35" s="60">
        <f>X29+X32</f>
        <v>0.5826548245743669</v>
      </c>
      <c r="Y35" s="6" t="s">
        <v>11</v>
      </c>
      <c r="Z35" s="5" t="s">
        <v>8</v>
      </c>
      <c r="AA35" s="60">
        <f>AA29+AA32</f>
        <v>0.64265482457436696</v>
      </c>
      <c r="AB35" s="6" t="s">
        <v>11</v>
      </c>
    </row>
    <row r="36" spans="2:28" x14ac:dyDescent="0.35">
      <c r="B36" s="5" t="s">
        <v>12</v>
      </c>
      <c r="C36" s="13">
        <f>(C14^3)*C15/12</f>
        <v>8.3333333333333329E-2</v>
      </c>
      <c r="D36" s="6" t="s">
        <v>13</v>
      </c>
      <c r="E36" s="5" t="s">
        <v>12</v>
      </c>
      <c r="F36" s="42">
        <f>F30+F33+F32*F14*(F14/2)*(F14/2)</f>
        <v>4.9300718545673847E-2</v>
      </c>
      <c r="G36" s="6" t="s">
        <v>13</v>
      </c>
      <c r="H36" s="5" t="s">
        <v>12</v>
      </c>
      <c r="I36" s="42">
        <f>I30+I33+I32*(((I14/2)+(I16/2))^2)</f>
        <v>0.55040000000000022</v>
      </c>
      <c r="J36" s="6" t="s">
        <v>13</v>
      </c>
      <c r="K36" s="5" t="s">
        <v>12</v>
      </c>
      <c r="L36" s="42">
        <f>L30+L33+L32*(((L14/2)+(L16/2))^2)</f>
        <v>1.2916666666666667</v>
      </c>
      <c r="M36" s="6" t="s">
        <v>13</v>
      </c>
      <c r="N36" s="5" t="s">
        <v>12</v>
      </c>
      <c r="O36" s="42">
        <f>O30+O33+O32*O14*(O14/2)*(O14/2)</f>
        <v>4.9620718545673848E-2</v>
      </c>
      <c r="P36" s="6" t="s">
        <v>13</v>
      </c>
      <c r="Q36" s="5" t="s">
        <v>12</v>
      </c>
      <c r="R36" s="13">
        <f>(R14^3)*R15/12</f>
        <v>4.2666666666666679E-2</v>
      </c>
      <c r="S36" s="6" t="s">
        <v>13</v>
      </c>
      <c r="T36" s="5" t="s">
        <v>12</v>
      </c>
      <c r="U36" s="13">
        <f>(U14^3)*U15/12</f>
        <v>0.14399999999999999</v>
      </c>
      <c r="V36" s="6" t="s">
        <v>13</v>
      </c>
      <c r="W36" s="5" t="s">
        <v>12</v>
      </c>
      <c r="X36" s="42">
        <f>X30+X33+X32*X14*(X14/2)*(X14/2)</f>
        <v>2.0532859649641352E-2</v>
      </c>
      <c r="Y36" s="6" t="s">
        <v>13</v>
      </c>
      <c r="Z36" s="5" t="s">
        <v>12</v>
      </c>
      <c r="AA36" s="42">
        <f>AA30+AA33+AA32*AA14*(AA14/2)*(AA14/2)</f>
        <v>2.0852859649641352E-2</v>
      </c>
      <c r="AB36" s="6" t="s">
        <v>13</v>
      </c>
    </row>
    <row r="37" spans="2:28" x14ac:dyDescent="0.35">
      <c r="B37" s="41"/>
      <c r="C37" s="62"/>
      <c r="D37" s="56"/>
      <c r="E37" s="41"/>
      <c r="F37" s="62"/>
      <c r="G37" s="56"/>
      <c r="H37" s="41"/>
      <c r="I37" s="62"/>
      <c r="J37" s="56"/>
      <c r="K37" s="41"/>
      <c r="L37" s="62"/>
      <c r="M37" s="56"/>
      <c r="N37" s="41"/>
      <c r="O37" s="62"/>
      <c r="P37" s="56"/>
      <c r="Q37" s="41" t="s">
        <v>82</v>
      </c>
      <c r="R37" s="62"/>
      <c r="S37" s="56"/>
      <c r="T37" s="41" t="s">
        <v>82</v>
      </c>
      <c r="U37" s="62"/>
      <c r="V37" s="56"/>
      <c r="W37" s="41"/>
      <c r="X37" s="62"/>
      <c r="Y37" s="56"/>
      <c r="Z37" s="41"/>
      <c r="AA37" s="62"/>
      <c r="AB37" s="56"/>
    </row>
    <row r="38" spans="2:28" x14ac:dyDescent="0.35">
      <c r="B38" s="41"/>
      <c r="C38" s="62"/>
      <c r="D38" s="56"/>
      <c r="E38" s="41"/>
      <c r="F38" s="62"/>
      <c r="G38" s="56"/>
      <c r="H38" s="41"/>
      <c r="I38" s="62"/>
      <c r="J38" s="56"/>
      <c r="K38" s="41"/>
      <c r="L38" s="62"/>
      <c r="M38" s="56"/>
      <c r="N38" s="41"/>
      <c r="O38" s="62"/>
      <c r="P38" s="56"/>
      <c r="Q38" s="41"/>
      <c r="R38" s="62"/>
      <c r="S38" s="56"/>
      <c r="T38" s="41"/>
      <c r="U38" s="62"/>
      <c r="V38" s="56"/>
      <c r="W38" s="41"/>
      <c r="X38" s="62"/>
      <c r="Y38" s="56"/>
      <c r="Z38" s="41"/>
      <c r="AA38" s="62"/>
      <c r="AB38" s="56"/>
    </row>
    <row r="39" spans="2:28" x14ac:dyDescent="0.35">
      <c r="B39" s="54" t="s">
        <v>28</v>
      </c>
      <c r="C39" s="13"/>
      <c r="D39" s="6"/>
      <c r="E39" s="54" t="s">
        <v>28</v>
      </c>
      <c r="F39" s="13"/>
      <c r="G39" s="6"/>
      <c r="H39" s="54" t="s">
        <v>28</v>
      </c>
      <c r="I39" s="13"/>
      <c r="J39" s="6"/>
      <c r="K39" s="54" t="s">
        <v>28</v>
      </c>
      <c r="L39" s="13"/>
      <c r="M39" s="6"/>
      <c r="N39" s="54" t="s">
        <v>28</v>
      </c>
      <c r="O39" s="13"/>
      <c r="P39" s="6"/>
      <c r="Q39" s="54" t="s">
        <v>28</v>
      </c>
      <c r="R39" s="13"/>
      <c r="S39" s="6"/>
      <c r="T39" s="54" t="s">
        <v>28</v>
      </c>
      <c r="U39" s="13"/>
      <c r="V39" s="6"/>
      <c r="W39" s="54" t="s">
        <v>28</v>
      </c>
      <c r="X39" s="13"/>
      <c r="Y39" s="6"/>
      <c r="Z39" s="54" t="s">
        <v>28</v>
      </c>
      <c r="AA39" s="13"/>
      <c r="AB39" s="6"/>
    </row>
    <row r="40" spans="2:28" x14ac:dyDescent="0.35">
      <c r="B40" s="5"/>
      <c r="C40" s="13"/>
      <c r="D40" s="6"/>
      <c r="E40" s="5"/>
      <c r="F40" s="13"/>
      <c r="G40" s="6"/>
      <c r="H40" s="5"/>
      <c r="I40" s="13"/>
      <c r="J40" s="6"/>
      <c r="K40" s="5"/>
      <c r="L40" s="13"/>
      <c r="M40" s="6"/>
      <c r="N40" s="5"/>
      <c r="O40" s="13"/>
      <c r="P40" s="6"/>
      <c r="Q40" s="5"/>
      <c r="R40" s="13"/>
      <c r="S40" s="6"/>
      <c r="T40" s="5"/>
      <c r="U40" s="13"/>
      <c r="V40" s="6"/>
      <c r="W40" s="5"/>
      <c r="X40" s="13"/>
      <c r="Y40" s="6"/>
      <c r="Z40" s="5"/>
      <c r="AA40" s="13"/>
      <c r="AB40" s="6"/>
    </row>
    <row r="41" spans="2:28" x14ac:dyDescent="0.35">
      <c r="B41" s="5" t="s">
        <v>8</v>
      </c>
      <c r="C41" s="4">
        <f>C35/1</f>
        <v>1</v>
      </c>
      <c r="D41" s="6" t="s">
        <v>29</v>
      </c>
      <c r="E41" s="5" t="s">
        <v>8</v>
      </c>
      <c r="F41" s="4">
        <f>F35/F28</f>
        <v>0.68783180283120693</v>
      </c>
      <c r="G41" s="6" t="s">
        <v>29</v>
      </c>
      <c r="H41" s="5" t="s">
        <v>8</v>
      </c>
      <c r="I41" s="4">
        <f>I35/I26</f>
        <v>1.056</v>
      </c>
      <c r="J41" s="6" t="s">
        <v>29</v>
      </c>
      <c r="K41" s="5" t="s">
        <v>8</v>
      </c>
      <c r="L41" s="4">
        <f>L35/L26</f>
        <v>1.4</v>
      </c>
      <c r="M41" s="6" t="s">
        <v>29</v>
      </c>
      <c r="N41" s="5" t="s">
        <v>8</v>
      </c>
      <c r="O41" s="4">
        <f>O35/O28</f>
        <v>0.59026544226496547</v>
      </c>
      <c r="P41" s="6" t="s">
        <v>29</v>
      </c>
      <c r="Q41" s="5" t="s">
        <v>8</v>
      </c>
      <c r="R41" s="4">
        <f>R35/1</f>
        <v>0.8</v>
      </c>
      <c r="S41" s="6" t="s">
        <v>29</v>
      </c>
      <c r="T41" s="5" t="s">
        <v>8</v>
      </c>
      <c r="U41" s="4">
        <f>U35/1</f>
        <v>1.2</v>
      </c>
      <c r="V41" s="6" t="s">
        <v>29</v>
      </c>
      <c r="W41" s="5" t="s">
        <v>8</v>
      </c>
      <c r="X41" s="4">
        <f>X35/X28</f>
        <v>0.48554568714530577</v>
      </c>
      <c r="Y41" s="6" t="s">
        <v>29</v>
      </c>
      <c r="Z41" s="5" t="s">
        <v>8</v>
      </c>
      <c r="AA41" s="4">
        <f>AA35/AA28</f>
        <v>0.42843654971624462</v>
      </c>
      <c r="AB41" s="6" t="s">
        <v>29</v>
      </c>
    </row>
    <row r="42" spans="2:28" x14ac:dyDescent="0.35">
      <c r="B42" s="5" t="s">
        <v>12</v>
      </c>
      <c r="C42" s="13">
        <f>C36/1</f>
        <v>8.3333333333333329E-2</v>
      </c>
      <c r="D42" s="6" t="s">
        <v>30</v>
      </c>
      <c r="E42" s="5" t="s">
        <v>12</v>
      </c>
      <c r="F42" s="13">
        <f>F36/F28</f>
        <v>4.1083932121394877E-2</v>
      </c>
      <c r="G42" s="6" t="s">
        <v>30</v>
      </c>
      <c r="H42" s="5" t="s">
        <v>12</v>
      </c>
      <c r="I42" s="13">
        <f>I36/I26</f>
        <v>0.22016000000000008</v>
      </c>
      <c r="J42" s="6" t="s">
        <v>30</v>
      </c>
      <c r="K42" s="5" t="s">
        <v>12</v>
      </c>
      <c r="L42" s="13">
        <f>L36/L26</f>
        <v>0.51666666666666672</v>
      </c>
      <c r="M42" s="6" t="s">
        <v>30</v>
      </c>
      <c r="N42" s="5" t="s">
        <v>12</v>
      </c>
      <c r="O42" s="13">
        <f>O36/O28</f>
        <v>3.3080479030449229E-2</v>
      </c>
      <c r="P42" s="6" t="s">
        <v>30</v>
      </c>
      <c r="Q42" s="5" t="s">
        <v>12</v>
      </c>
      <c r="R42" s="13">
        <f>R36/1</f>
        <v>4.2666666666666679E-2</v>
      </c>
      <c r="S42" s="6" t="s">
        <v>30</v>
      </c>
      <c r="T42" s="5" t="s">
        <v>12</v>
      </c>
      <c r="U42" s="13">
        <f>U36/1</f>
        <v>0.14399999999999999</v>
      </c>
      <c r="V42" s="6" t="s">
        <v>30</v>
      </c>
      <c r="W42" s="5" t="s">
        <v>12</v>
      </c>
      <c r="X42" s="13">
        <f>X36/X28</f>
        <v>1.7110716374701126E-2</v>
      </c>
      <c r="Y42" s="6" t="s">
        <v>30</v>
      </c>
      <c r="Z42" s="5" t="s">
        <v>12</v>
      </c>
      <c r="AA42" s="13">
        <f>AA36/AA28</f>
        <v>1.3901906433094234E-2</v>
      </c>
      <c r="AB42" s="6" t="s">
        <v>30</v>
      </c>
    </row>
    <row r="43" spans="2:28" x14ac:dyDescent="0.35">
      <c r="B43" s="102" t="s">
        <v>33</v>
      </c>
      <c r="C43" s="103"/>
      <c r="D43" s="6"/>
      <c r="E43" s="102" t="s">
        <v>33</v>
      </c>
      <c r="F43" s="103"/>
      <c r="G43" s="6"/>
      <c r="H43" s="102" t="s">
        <v>33</v>
      </c>
      <c r="I43" s="103"/>
      <c r="J43" s="6"/>
      <c r="K43" s="102" t="s">
        <v>33</v>
      </c>
      <c r="L43" s="103"/>
      <c r="M43" s="6"/>
      <c r="N43" s="102" t="s">
        <v>33</v>
      </c>
      <c r="O43" s="103"/>
      <c r="P43" s="6"/>
      <c r="Q43" s="102" t="s">
        <v>33</v>
      </c>
      <c r="R43" s="103"/>
      <c r="S43" s="6"/>
      <c r="T43" s="102" t="s">
        <v>33</v>
      </c>
      <c r="U43" s="103"/>
      <c r="V43" s="6"/>
      <c r="W43" s="102" t="s">
        <v>33</v>
      </c>
      <c r="X43" s="103"/>
      <c r="Y43" s="6"/>
      <c r="Z43" s="102" t="s">
        <v>33</v>
      </c>
      <c r="AA43" s="103"/>
      <c r="AB43" s="6"/>
    </row>
    <row r="44" spans="2:28" ht="24" customHeight="1" x14ac:dyDescent="0.35">
      <c r="B44" s="102"/>
      <c r="C44" s="103"/>
      <c r="D44" s="6"/>
      <c r="E44" s="102"/>
      <c r="F44" s="103"/>
      <c r="G44" s="6"/>
      <c r="H44" s="102"/>
      <c r="I44" s="103"/>
      <c r="J44" s="6"/>
      <c r="K44" s="102"/>
      <c r="L44" s="103"/>
      <c r="M44" s="6"/>
      <c r="N44" s="102"/>
      <c r="O44" s="103"/>
      <c r="P44" s="6"/>
      <c r="Q44" s="102"/>
      <c r="R44" s="103"/>
      <c r="S44" s="6"/>
      <c r="T44" s="102"/>
      <c r="U44" s="103"/>
      <c r="V44" s="6"/>
      <c r="W44" s="102"/>
      <c r="X44" s="103"/>
      <c r="Y44" s="6"/>
      <c r="Z44" s="102"/>
      <c r="AA44" s="103"/>
      <c r="AB44" s="6"/>
    </row>
    <row r="45" spans="2:28" x14ac:dyDescent="0.35">
      <c r="B45" s="55" t="s">
        <v>56</v>
      </c>
      <c r="C45" s="52">
        <v>21</v>
      </c>
      <c r="D45" s="56" t="s">
        <v>35</v>
      </c>
      <c r="E45" s="55" t="s">
        <v>56</v>
      </c>
      <c r="F45" s="52">
        <v>21</v>
      </c>
      <c r="G45" s="56" t="s">
        <v>35</v>
      </c>
      <c r="H45" s="55" t="s">
        <v>56</v>
      </c>
      <c r="I45" s="52">
        <v>21</v>
      </c>
      <c r="J45" s="56" t="s">
        <v>35</v>
      </c>
      <c r="K45" s="55" t="s">
        <v>56</v>
      </c>
      <c r="L45" s="52">
        <v>21</v>
      </c>
      <c r="M45" s="56" t="s">
        <v>35</v>
      </c>
      <c r="N45" s="55" t="s">
        <v>56</v>
      </c>
      <c r="O45" s="52">
        <v>21</v>
      </c>
      <c r="P45" s="56" t="s">
        <v>35</v>
      </c>
      <c r="Q45" s="55" t="s">
        <v>56</v>
      </c>
      <c r="R45" s="52">
        <v>21</v>
      </c>
      <c r="S45" s="56" t="s">
        <v>35</v>
      </c>
      <c r="T45" s="55" t="s">
        <v>56</v>
      </c>
      <c r="U45" s="52">
        <v>21</v>
      </c>
      <c r="V45" s="56" t="s">
        <v>35</v>
      </c>
      <c r="W45" s="55" t="s">
        <v>56</v>
      </c>
      <c r="X45" s="52">
        <v>21</v>
      </c>
      <c r="Y45" s="56" t="s">
        <v>35</v>
      </c>
      <c r="Z45" s="55" t="s">
        <v>56</v>
      </c>
      <c r="AA45" s="52">
        <v>21</v>
      </c>
      <c r="AB45" s="56" t="s">
        <v>35</v>
      </c>
    </row>
    <row r="46" spans="2:28" x14ac:dyDescent="0.35">
      <c r="B46" s="57" t="s">
        <v>34</v>
      </c>
      <c r="C46" s="53">
        <f>IF(24&gt;C45,24-C45,0)</f>
        <v>3</v>
      </c>
      <c r="D46" s="40" t="s">
        <v>37</v>
      </c>
      <c r="E46" s="57" t="s">
        <v>34</v>
      </c>
      <c r="F46" s="53">
        <f>IF(24&gt;F45,24-F45,0)</f>
        <v>3</v>
      </c>
      <c r="G46" s="40" t="s">
        <v>37</v>
      </c>
      <c r="H46" s="57" t="s">
        <v>34</v>
      </c>
      <c r="I46" s="53">
        <f>IF(24&gt;I45,24-I45,0)</f>
        <v>3</v>
      </c>
      <c r="J46" s="40" t="s">
        <v>37</v>
      </c>
      <c r="K46" s="57" t="s">
        <v>34</v>
      </c>
      <c r="L46" s="53">
        <f>IF(24&gt;L45,24-L45,0)</f>
        <v>3</v>
      </c>
      <c r="M46" s="40" t="s">
        <v>37</v>
      </c>
      <c r="N46" s="57" t="s">
        <v>34</v>
      </c>
      <c r="O46" s="53">
        <f>IF(24&gt;O45,24-O45,0)</f>
        <v>3</v>
      </c>
      <c r="P46" s="40" t="s">
        <v>37</v>
      </c>
      <c r="Q46" s="57" t="s">
        <v>34</v>
      </c>
      <c r="R46" s="53">
        <f>IF(24&gt;R45,24-R45,0)</f>
        <v>3</v>
      </c>
      <c r="S46" s="40" t="s">
        <v>37</v>
      </c>
      <c r="T46" s="57" t="s">
        <v>34</v>
      </c>
      <c r="U46" s="53">
        <f>IF(24&gt;U45,24-U45,0)</f>
        <v>3</v>
      </c>
      <c r="V46" s="40" t="s">
        <v>37</v>
      </c>
      <c r="W46" s="57" t="s">
        <v>34</v>
      </c>
      <c r="X46" s="53">
        <f>IF(24&gt;X45,24-X45,0)</f>
        <v>3</v>
      </c>
      <c r="Y46" s="40" t="s">
        <v>37</v>
      </c>
      <c r="Z46" s="57" t="s">
        <v>34</v>
      </c>
      <c r="AA46" s="53">
        <f>IF(24&gt;AA45,24-AA45,0)</f>
        <v>3</v>
      </c>
      <c r="AB46" s="40" t="s">
        <v>37</v>
      </c>
    </row>
    <row r="47" spans="2:28" x14ac:dyDescent="0.35">
      <c r="B47" s="75" t="s">
        <v>36</v>
      </c>
      <c r="C47" s="76">
        <v>0.2</v>
      </c>
      <c r="D47" s="40"/>
      <c r="E47" s="75" t="s">
        <v>36</v>
      </c>
      <c r="F47" s="76">
        <v>0.2</v>
      </c>
      <c r="G47" s="40"/>
      <c r="H47" s="75" t="s">
        <v>36</v>
      </c>
      <c r="I47" s="76">
        <v>0.2</v>
      </c>
      <c r="J47" s="40"/>
      <c r="K47" s="79" t="s">
        <v>75</v>
      </c>
      <c r="L47" s="76">
        <v>0.2</v>
      </c>
      <c r="M47" s="40"/>
      <c r="N47" s="75" t="s">
        <v>36</v>
      </c>
      <c r="O47" s="76">
        <v>0.2</v>
      </c>
      <c r="P47" s="40"/>
      <c r="Q47" s="75" t="s">
        <v>36</v>
      </c>
      <c r="R47" s="76">
        <v>0.2</v>
      </c>
      <c r="S47" s="40"/>
      <c r="T47" s="75" t="s">
        <v>36</v>
      </c>
      <c r="U47" s="76">
        <v>0.2</v>
      </c>
      <c r="V47" s="40"/>
      <c r="W47" s="75" t="s">
        <v>36</v>
      </c>
      <c r="X47" s="76">
        <v>0.2</v>
      </c>
      <c r="Y47" s="40"/>
      <c r="Z47" s="75" t="s">
        <v>36</v>
      </c>
      <c r="AA47" s="76">
        <v>0.2</v>
      </c>
      <c r="AB47" s="40"/>
    </row>
    <row r="48" spans="2:28" x14ac:dyDescent="0.35">
      <c r="B48" s="19" t="s">
        <v>10</v>
      </c>
      <c r="C48" s="85">
        <f>C24*C41</f>
        <v>27264041.804964527</v>
      </c>
      <c r="D48" s="21" t="s">
        <v>14</v>
      </c>
      <c r="E48" s="77" t="s">
        <v>10</v>
      </c>
      <c r="F48" s="85">
        <f>F24*F41</f>
        <v>18753075.027174145</v>
      </c>
      <c r="G48" s="77" t="s">
        <v>14</v>
      </c>
      <c r="H48" s="19" t="s">
        <v>10</v>
      </c>
      <c r="I48" s="85">
        <f>I24*I41</f>
        <v>28790828.146042541</v>
      </c>
      <c r="J48" s="21" t="s">
        <v>14</v>
      </c>
      <c r="K48" s="77" t="s">
        <v>10</v>
      </c>
      <c r="L48" s="85">
        <f>L24*L41</f>
        <v>38169658.526950337</v>
      </c>
      <c r="M48" s="21" t="s">
        <v>14</v>
      </c>
      <c r="N48" s="77" t="s">
        <v>10</v>
      </c>
      <c r="O48" s="85">
        <f>O24*O41</f>
        <v>16093021.693937894</v>
      </c>
      <c r="P48" s="77" t="s">
        <v>14</v>
      </c>
      <c r="Q48" s="19" t="s">
        <v>10</v>
      </c>
      <c r="R48" s="85">
        <f>R24*R41</f>
        <v>21811233.443971623</v>
      </c>
      <c r="S48" s="21" t="s">
        <v>14</v>
      </c>
      <c r="T48" s="19" t="s">
        <v>10</v>
      </c>
      <c r="U48" s="85">
        <f>U24*U41</f>
        <v>32716850.165957432</v>
      </c>
      <c r="V48" s="21" t="s">
        <v>14</v>
      </c>
      <c r="W48" s="19" t="s">
        <v>10</v>
      </c>
      <c r="X48" s="85">
        <f>X24*X41</f>
        <v>13237937.912549844</v>
      </c>
      <c r="Y48" s="21" t="s">
        <v>14</v>
      </c>
      <c r="Z48" s="19" t="s">
        <v>10</v>
      </c>
      <c r="AA48" s="85">
        <f>AA24*AA41</f>
        <v>11680912.002238456</v>
      </c>
      <c r="AB48" s="21" t="s">
        <v>14</v>
      </c>
    </row>
    <row r="49" spans="2:28" x14ac:dyDescent="0.35">
      <c r="B49" s="7" t="s">
        <v>15</v>
      </c>
      <c r="C49" s="86">
        <f>C24*C42</f>
        <v>2272003.4837470436</v>
      </c>
      <c r="D49" s="9" t="s">
        <v>16</v>
      </c>
      <c r="E49" s="10" t="s">
        <v>15</v>
      </c>
      <c r="F49" s="86">
        <f>F24*F42</f>
        <v>1120114.0428700349</v>
      </c>
      <c r="G49" s="10" t="s">
        <v>16</v>
      </c>
      <c r="H49" s="7" t="s">
        <v>15</v>
      </c>
      <c r="I49" s="86">
        <f>I24*I42</f>
        <v>6002451.4437809922</v>
      </c>
      <c r="J49" s="9" t="s">
        <v>16</v>
      </c>
      <c r="K49" s="10" t="s">
        <v>15</v>
      </c>
      <c r="L49" s="86">
        <f>L24*L42</f>
        <v>14086421.599231673</v>
      </c>
      <c r="M49" s="9" t="s">
        <v>16</v>
      </c>
      <c r="N49" s="10" t="s">
        <v>15</v>
      </c>
      <c r="O49" s="86">
        <f>O24*O42</f>
        <v>901907.56321442022</v>
      </c>
      <c r="P49" s="10" t="s">
        <v>16</v>
      </c>
      <c r="Q49" s="7" t="s">
        <v>15</v>
      </c>
      <c r="R49" s="86">
        <f>R24*R42</f>
        <v>1163265.7836784869</v>
      </c>
      <c r="S49" s="9" t="s">
        <v>16</v>
      </c>
      <c r="T49" s="7" t="s">
        <v>15</v>
      </c>
      <c r="U49" s="86">
        <f>U24*U42</f>
        <v>3926022.0199148916</v>
      </c>
      <c r="V49" s="9" t="s">
        <v>16</v>
      </c>
      <c r="W49" s="7" t="s">
        <v>15</v>
      </c>
      <c r="X49" s="86">
        <f>X24*X42</f>
        <v>466507.28655274259</v>
      </c>
      <c r="Y49" s="9" t="s">
        <v>16</v>
      </c>
      <c r="Z49" s="7" t="s">
        <v>15</v>
      </c>
      <c r="AA49" s="86">
        <f>AA24*AA42</f>
        <v>379022.15816058649</v>
      </c>
      <c r="AB49" s="9" t="s">
        <v>16</v>
      </c>
    </row>
    <row r="50" spans="2:28" x14ac:dyDescent="0.35">
      <c r="B50" s="78" t="s">
        <v>74</v>
      </c>
      <c r="C50" s="80">
        <f>SQRT(12*(C49/C48))</f>
        <v>1</v>
      </c>
      <c r="D50" s="79" t="s">
        <v>75</v>
      </c>
      <c r="E50" s="78" t="s">
        <v>74</v>
      </c>
      <c r="F50" s="81">
        <f>SQRT(12*(F49/F48))</f>
        <v>0.84661410247297586</v>
      </c>
      <c r="G50" s="79" t="s">
        <v>75</v>
      </c>
      <c r="H50" s="78" t="s">
        <v>74</v>
      </c>
      <c r="I50" s="81">
        <f>SQRT(12*(I49/I48))</f>
        <v>1.5817136851586582</v>
      </c>
      <c r="J50" s="79" t="s">
        <v>75</v>
      </c>
      <c r="K50" s="78" t="s">
        <v>74</v>
      </c>
      <c r="L50" s="81">
        <f>SQRT(12*(L49/L48))</f>
        <v>2.1044171232366051</v>
      </c>
      <c r="M50" s="79" t="s">
        <v>75</v>
      </c>
      <c r="N50" s="78" t="s">
        <v>74</v>
      </c>
      <c r="O50" s="81">
        <f>SQRT(12*(O49/O48))</f>
        <v>0.8200736148628347</v>
      </c>
      <c r="P50" s="79" t="s">
        <v>75</v>
      </c>
      <c r="Q50" s="78" t="s">
        <v>74</v>
      </c>
      <c r="R50" s="80">
        <f>SQRT(12*(R49/R48))</f>
        <v>0.80000000000000016</v>
      </c>
      <c r="S50" s="79" t="s">
        <v>75</v>
      </c>
      <c r="T50" s="78" t="s">
        <v>74</v>
      </c>
      <c r="U50" s="80">
        <f>SQRT(12*(U49/U48))</f>
        <v>1.2</v>
      </c>
      <c r="V50" s="79" t="s">
        <v>75</v>
      </c>
      <c r="W50" s="78" t="s">
        <v>74</v>
      </c>
      <c r="X50" s="81">
        <f>SQRT(12*(X49/X48))</f>
        <v>0.65029388305093294</v>
      </c>
      <c r="Y50" s="79" t="s">
        <v>75</v>
      </c>
      <c r="Z50" s="78" t="s">
        <v>74</v>
      </c>
      <c r="AA50" s="81">
        <f>SQRT(12*(AA49/AA48))</f>
        <v>0.62399993868361858</v>
      </c>
      <c r="AB50" s="79" t="s">
        <v>75</v>
      </c>
    </row>
    <row r="51" spans="2:28" x14ac:dyDescent="0.35">
      <c r="B51" s="10"/>
      <c r="C51" s="8"/>
      <c r="D51" s="10"/>
      <c r="E51" s="31"/>
      <c r="F51" s="32"/>
      <c r="G51" s="31"/>
      <c r="H51" s="31"/>
      <c r="I51" s="32"/>
      <c r="J51" s="31"/>
    </row>
    <row r="52" spans="2:28" x14ac:dyDescent="0.35">
      <c r="P52" s="119"/>
      <c r="Q52" s="120"/>
    </row>
    <row r="53" spans="2:28" ht="26" x14ac:dyDescent="0.6">
      <c r="B53" s="37" t="s">
        <v>31</v>
      </c>
      <c r="P53" s="119"/>
      <c r="Q53" s="120"/>
    </row>
    <row r="54" spans="2:28" x14ac:dyDescent="0.35">
      <c r="P54" s="119"/>
      <c r="Q54" s="120"/>
    </row>
    <row r="55" spans="2:28" x14ac:dyDescent="0.35">
      <c r="P55" s="119"/>
      <c r="Q55" s="120"/>
    </row>
    <row r="56" spans="2:28" x14ac:dyDescent="0.35">
      <c r="B56" s="106" t="s">
        <v>22</v>
      </c>
      <c r="C56" s="106"/>
      <c r="D56" s="106"/>
      <c r="E56" s="106" t="s">
        <v>23</v>
      </c>
      <c r="F56" s="106"/>
      <c r="G56" s="106"/>
      <c r="H56" s="106" t="s">
        <v>24</v>
      </c>
      <c r="I56" s="106"/>
      <c r="J56" s="106"/>
      <c r="K56" s="106" t="s">
        <v>25</v>
      </c>
      <c r="L56" s="106"/>
      <c r="M56" s="106"/>
      <c r="N56" s="121" t="s">
        <v>2</v>
      </c>
      <c r="O56" s="121"/>
      <c r="P56" s="121"/>
      <c r="Q56" s="121" t="s">
        <v>3</v>
      </c>
      <c r="R56" s="121"/>
      <c r="S56" s="121"/>
      <c r="T56" s="108" t="s">
        <v>89</v>
      </c>
      <c r="U56" s="109"/>
      <c r="V56" s="109"/>
      <c r="W56" s="109"/>
      <c r="X56" s="109"/>
      <c r="Y56" s="109"/>
    </row>
    <row r="57" spans="2:28" x14ac:dyDescent="0.3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21"/>
      <c r="O57" s="121"/>
      <c r="P57" s="121"/>
      <c r="Q57" s="121"/>
      <c r="R57" s="121"/>
      <c r="S57" s="121"/>
      <c r="T57" s="104"/>
      <c r="U57" s="105"/>
      <c r="V57" s="105"/>
      <c r="W57" s="105"/>
      <c r="X57" s="105"/>
      <c r="Y57" s="105"/>
      <c r="Z57" s="1"/>
      <c r="AA57" s="1"/>
    </row>
    <row r="58" spans="2:28" x14ac:dyDescent="0.35">
      <c r="B58" s="2" t="s">
        <v>4</v>
      </c>
      <c r="C58" s="34">
        <v>1</v>
      </c>
      <c r="D58" s="3" t="s">
        <v>5</v>
      </c>
      <c r="E58" s="2" t="s">
        <v>4</v>
      </c>
      <c r="F58" s="34">
        <v>0.8</v>
      </c>
      <c r="G58" s="3" t="s">
        <v>5</v>
      </c>
      <c r="H58" s="2" t="s">
        <v>4</v>
      </c>
      <c r="I58" s="34">
        <v>0.8</v>
      </c>
      <c r="J58" s="3" t="s">
        <v>5</v>
      </c>
      <c r="K58" s="2" t="s">
        <v>4</v>
      </c>
      <c r="L58" s="34">
        <v>0.7</v>
      </c>
      <c r="M58" s="3" t="s">
        <v>5</v>
      </c>
      <c r="N58" s="4" t="s">
        <v>6</v>
      </c>
      <c r="O58" s="35">
        <v>20500000</v>
      </c>
      <c r="P58" s="4" t="s">
        <v>7</v>
      </c>
      <c r="Q58" s="2" t="s">
        <v>4</v>
      </c>
      <c r="R58" s="34">
        <v>0.8</v>
      </c>
      <c r="S58" s="93" t="s">
        <v>5</v>
      </c>
      <c r="T58" s="98" t="s">
        <v>86</v>
      </c>
      <c r="U58" s="99"/>
      <c r="V58" s="84"/>
      <c r="W58" s="82" t="s">
        <v>87</v>
      </c>
      <c r="X58" s="82"/>
      <c r="Y58" s="83"/>
    </row>
    <row r="59" spans="2:28" x14ac:dyDescent="0.35">
      <c r="B59" s="5" t="s">
        <v>0</v>
      </c>
      <c r="C59" s="4">
        <v>1</v>
      </c>
      <c r="D59" s="6" t="s">
        <v>5</v>
      </c>
      <c r="E59" s="5" t="s">
        <v>0</v>
      </c>
      <c r="F59" s="4">
        <v>1</v>
      </c>
      <c r="G59" s="6" t="s">
        <v>5</v>
      </c>
      <c r="H59" s="5" t="s">
        <v>0</v>
      </c>
      <c r="I59" s="4">
        <v>1</v>
      </c>
      <c r="J59" s="6" t="s">
        <v>5</v>
      </c>
      <c r="K59" s="5" t="s">
        <v>0</v>
      </c>
      <c r="L59" s="4">
        <v>1</v>
      </c>
      <c r="M59" s="6" t="s">
        <v>5</v>
      </c>
      <c r="N59" s="50" t="s">
        <v>8</v>
      </c>
      <c r="O59" s="51">
        <v>36370</v>
      </c>
      <c r="P59" s="50" t="s">
        <v>9</v>
      </c>
      <c r="Q59" s="5" t="s">
        <v>0</v>
      </c>
      <c r="R59" s="4">
        <v>0.8</v>
      </c>
      <c r="S59" s="4" t="s">
        <v>5</v>
      </c>
      <c r="T59" s="5" t="s">
        <v>67</v>
      </c>
      <c r="U59" s="35">
        <v>14</v>
      </c>
      <c r="V59" s="4" t="s">
        <v>5</v>
      </c>
      <c r="W59" s="93" t="s">
        <v>67</v>
      </c>
      <c r="X59" s="34">
        <v>10</v>
      </c>
      <c r="Y59" s="3" t="s">
        <v>5</v>
      </c>
    </row>
    <row r="60" spans="2:28" x14ac:dyDescent="0.35">
      <c r="B60" s="5" t="s">
        <v>19</v>
      </c>
      <c r="C60" s="43">
        <v>30</v>
      </c>
      <c r="D60" s="6" t="s">
        <v>26</v>
      </c>
      <c r="E60" s="5" t="s">
        <v>19</v>
      </c>
      <c r="F60" s="43">
        <v>30</v>
      </c>
      <c r="G60" s="6" t="s">
        <v>26</v>
      </c>
      <c r="H60" s="5" t="s">
        <v>19</v>
      </c>
      <c r="I60" s="43">
        <v>30</v>
      </c>
      <c r="J60" s="6" t="s">
        <v>26</v>
      </c>
      <c r="K60" s="5" t="s">
        <v>19</v>
      </c>
      <c r="L60" s="43">
        <v>30</v>
      </c>
      <c r="M60" s="6" t="s">
        <v>26</v>
      </c>
      <c r="N60" s="4" t="s">
        <v>57</v>
      </c>
      <c r="O60" s="49" t="s">
        <v>58</v>
      </c>
      <c r="P60" s="4"/>
      <c r="Q60" s="5" t="s">
        <v>19</v>
      </c>
      <c r="R60" s="43">
        <v>30</v>
      </c>
      <c r="S60" s="4" t="s">
        <v>26</v>
      </c>
      <c r="T60" s="5" t="s">
        <v>68</v>
      </c>
      <c r="U60" s="35">
        <v>6</v>
      </c>
      <c r="V60" s="4" t="s">
        <v>5</v>
      </c>
      <c r="W60" s="4" t="s">
        <v>68</v>
      </c>
      <c r="X60" s="35">
        <v>6</v>
      </c>
      <c r="Y60" s="6" t="s">
        <v>5</v>
      </c>
    </row>
    <row r="61" spans="2:28" x14ac:dyDescent="0.35">
      <c r="B61" s="5"/>
      <c r="C61" s="4"/>
      <c r="D61" s="6"/>
      <c r="E61" s="5"/>
      <c r="F61" s="4"/>
      <c r="G61" s="6"/>
      <c r="H61" s="5"/>
      <c r="I61" s="4"/>
      <c r="J61" s="6"/>
      <c r="K61" s="5"/>
      <c r="L61" s="4"/>
      <c r="M61" s="6"/>
      <c r="N61" s="4"/>
      <c r="O61" s="35">
        <v>2</v>
      </c>
      <c r="P61" s="4" t="s">
        <v>59</v>
      </c>
      <c r="Q61" s="5"/>
      <c r="R61" s="4"/>
      <c r="S61" s="4"/>
      <c r="T61" s="5" t="s">
        <v>69</v>
      </c>
      <c r="U61" s="35">
        <v>2</v>
      </c>
      <c r="V61" s="4" t="s">
        <v>5</v>
      </c>
      <c r="W61" s="4" t="s">
        <v>69</v>
      </c>
      <c r="X61" s="35">
        <v>2</v>
      </c>
      <c r="Y61" s="6" t="s">
        <v>5</v>
      </c>
    </row>
    <row r="62" spans="2:28" x14ac:dyDescent="0.35">
      <c r="B62" s="5"/>
      <c r="C62" s="4"/>
      <c r="D62" s="6"/>
      <c r="E62" s="5"/>
      <c r="F62" s="4"/>
      <c r="G62" s="6"/>
      <c r="H62" s="5"/>
      <c r="I62" s="4"/>
      <c r="J62" s="6"/>
      <c r="K62" s="5"/>
      <c r="L62" s="4"/>
      <c r="M62" s="6"/>
      <c r="N62" s="49" t="s">
        <v>62</v>
      </c>
      <c r="O62" s="35">
        <v>355</v>
      </c>
      <c r="P62" s="4" t="s">
        <v>26</v>
      </c>
      <c r="Q62" s="5"/>
      <c r="R62" s="4"/>
      <c r="S62" s="4"/>
      <c r="T62" s="5" t="s">
        <v>76</v>
      </c>
      <c r="U62" s="4"/>
      <c r="V62" s="4"/>
      <c r="W62" s="4" t="s">
        <v>76</v>
      </c>
      <c r="X62" s="4"/>
      <c r="Y62" s="6"/>
    </row>
    <row r="63" spans="2:28" x14ac:dyDescent="0.35">
      <c r="B63" s="5"/>
      <c r="C63" s="4"/>
      <c r="D63" s="6"/>
      <c r="E63" s="5"/>
      <c r="F63" s="4"/>
      <c r="G63" s="6"/>
      <c r="H63" s="5"/>
      <c r="I63" s="4"/>
      <c r="J63" s="6"/>
      <c r="K63" s="5"/>
      <c r="L63" s="4"/>
      <c r="M63" s="6"/>
      <c r="N63" s="49" t="s">
        <v>63</v>
      </c>
      <c r="O63" s="49">
        <f>O62*1000</f>
        <v>355000</v>
      </c>
      <c r="P63" s="40" t="s">
        <v>64</v>
      </c>
      <c r="Q63" s="5"/>
      <c r="R63" s="4"/>
      <c r="S63" s="4"/>
      <c r="T63" s="5"/>
      <c r="U63" s="35">
        <v>900</v>
      </c>
      <c r="V63" s="4" t="s">
        <v>61</v>
      </c>
      <c r="W63" s="4"/>
      <c r="X63" s="35">
        <v>900</v>
      </c>
      <c r="Y63" s="6" t="s">
        <v>61</v>
      </c>
    </row>
    <row r="64" spans="2:28" x14ac:dyDescent="0.35">
      <c r="B64" s="5"/>
      <c r="C64" s="4"/>
      <c r="D64" s="6"/>
      <c r="E64" s="5"/>
      <c r="F64" s="4"/>
      <c r="G64" s="6"/>
      <c r="H64" s="5"/>
      <c r="I64" s="4"/>
      <c r="J64" s="6"/>
      <c r="K64" s="5"/>
      <c r="L64" s="4"/>
      <c r="M64" s="6"/>
      <c r="N64" s="4" t="s">
        <v>60</v>
      </c>
      <c r="O64" s="49">
        <f>O59*O61</f>
        <v>72740</v>
      </c>
      <c r="P64" s="4" t="s">
        <v>9</v>
      </c>
      <c r="Q64" s="5"/>
      <c r="R64" s="4"/>
      <c r="S64" s="4"/>
      <c r="T64" s="5"/>
      <c r="U64" s="10">
        <f>U63/U61</f>
        <v>450</v>
      </c>
      <c r="V64" s="10" t="s">
        <v>14</v>
      </c>
      <c r="W64" s="4"/>
      <c r="X64" s="10">
        <f>X63/X61</f>
        <v>450</v>
      </c>
      <c r="Y64" s="9" t="s">
        <v>14</v>
      </c>
    </row>
    <row r="65" spans="2:25" x14ac:dyDescent="0.35">
      <c r="B65" s="102" t="s">
        <v>20</v>
      </c>
      <c r="C65" s="103"/>
      <c r="D65" s="6"/>
      <c r="E65" s="102" t="s">
        <v>20</v>
      </c>
      <c r="F65" s="103"/>
      <c r="G65" s="6"/>
      <c r="H65" s="102" t="s">
        <v>20</v>
      </c>
      <c r="I65" s="103"/>
      <c r="J65" s="6"/>
      <c r="K65" s="102" t="s">
        <v>20</v>
      </c>
      <c r="L65" s="103"/>
      <c r="M65" s="6"/>
      <c r="Q65" s="102" t="s">
        <v>20</v>
      </c>
      <c r="R65" s="103"/>
      <c r="S65" s="4"/>
      <c r="T65" s="102" t="s">
        <v>70</v>
      </c>
      <c r="U65" s="103"/>
      <c r="V65" s="4"/>
      <c r="W65" s="103" t="s">
        <v>70</v>
      </c>
      <c r="X65" s="103"/>
      <c r="Y65" s="6"/>
    </row>
    <row r="66" spans="2:25" x14ac:dyDescent="0.35">
      <c r="B66" s="102"/>
      <c r="C66" s="103"/>
      <c r="D66" s="6"/>
      <c r="E66" s="102"/>
      <c r="F66" s="103"/>
      <c r="G66" s="6"/>
      <c r="H66" s="102"/>
      <c r="I66" s="103"/>
      <c r="J66" s="6"/>
      <c r="K66" s="102"/>
      <c r="L66" s="103"/>
      <c r="M66" s="6"/>
      <c r="N66" s="44" t="s">
        <v>66</v>
      </c>
      <c r="O66" s="42"/>
      <c r="P66" s="45"/>
      <c r="Q66" s="102"/>
      <c r="R66" s="103"/>
      <c r="S66" s="4"/>
      <c r="T66" s="102"/>
      <c r="U66" s="103"/>
      <c r="V66" s="4"/>
      <c r="W66" s="103"/>
      <c r="X66" s="103"/>
      <c r="Y66" s="6"/>
    </row>
    <row r="67" spans="2:25" x14ac:dyDescent="0.35">
      <c r="B67" s="5" t="s">
        <v>6</v>
      </c>
      <c r="C67" s="36">
        <f>8500*(C60+8)^(1/3)</f>
        <v>28576.790957791181</v>
      </c>
      <c r="D67" s="39" t="s">
        <v>21</v>
      </c>
      <c r="E67" s="5" t="s">
        <v>6</v>
      </c>
      <c r="F67" s="36">
        <f>8500*(F60+8)^(1/3)</f>
        <v>28576.790957791181</v>
      </c>
      <c r="G67" s="39" t="s">
        <v>21</v>
      </c>
      <c r="H67" s="5" t="s">
        <v>6</v>
      </c>
      <c r="I67" s="36">
        <f>8500*(I60+8)^(1/3)</f>
        <v>28576.790957791181</v>
      </c>
      <c r="J67" s="39" t="s">
        <v>21</v>
      </c>
      <c r="K67" s="5" t="s">
        <v>6</v>
      </c>
      <c r="L67" s="36">
        <f>8500*(L60+8)^(1/3)</f>
        <v>28576.790957791181</v>
      </c>
      <c r="M67" s="39" t="s">
        <v>21</v>
      </c>
      <c r="N67" s="46"/>
      <c r="O67" s="35">
        <v>2.5</v>
      </c>
      <c r="P67" s="45" t="s">
        <v>5</v>
      </c>
      <c r="Q67" s="5" t="s">
        <v>6</v>
      </c>
      <c r="R67" s="36">
        <f>8500*(R60+8)^(1/3)</f>
        <v>28576.790957791181</v>
      </c>
      <c r="S67" s="89" t="s">
        <v>21</v>
      </c>
      <c r="T67" s="5" t="s">
        <v>10</v>
      </c>
      <c r="U67" s="36">
        <v>220000</v>
      </c>
      <c r="V67" s="89" t="s">
        <v>61</v>
      </c>
      <c r="W67" s="4" t="s">
        <v>10</v>
      </c>
      <c r="X67" s="36">
        <v>220000</v>
      </c>
      <c r="Y67" s="39" t="s">
        <v>61</v>
      </c>
    </row>
    <row r="68" spans="2:25" x14ac:dyDescent="0.35">
      <c r="B68" s="7" t="s">
        <v>6</v>
      </c>
      <c r="C68" s="38">
        <f>C67*1000</f>
        <v>28576790.957791183</v>
      </c>
      <c r="D68" s="40" t="s">
        <v>27</v>
      </c>
      <c r="E68" s="7" t="s">
        <v>6</v>
      </c>
      <c r="F68" s="38">
        <f>F67*1000</f>
        <v>28576790.957791183</v>
      </c>
      <c r="G68" s="40" t="s">
        <v>27</v>
      </c>
      <c r="H68" s="7" t="s">
        <v>6</v>
      </c>
      <c r="I68" s="38">
        <f>I67*1000</f>
        <v>28576790.957791183</v>
      </c>
      <c r="J68" s="40" t="s">
        <v>27</v>
      </c>
      <c r="K68" s="7" t="s">
        <v>6</v>
      </c>
      <c r="L68" s="38">
        <f>L67*1000</f>
        <v>28576790.957791183</v>
      </c>
      <c r="M68" s="40" t="s">
        <v>27</v>
      </c>
      <c r="N68" s="4"/>
      <c r="O68" s="49"/>
      <c r="P68" s="4"/>
      <c r="Q68" s="7" t="s">
        <v>6</v>
      </c>
      <c r="R68" s="38">
        <f>R67*1000</f>
        <v>28576790.957791183</v>
      </c>
      <c r="S68" s="90" t="s">
        <v>27</v>
      </c>
      <c r="T68" s="102" t="s">
        <v>73</v>
      </c>
      <c r="U68" s="103"/>
      <c r="V68" s="90"/>
      <c r="W68" s="103" t="s">
        <v>73</v>
      </c>
      <c r="X68" s="103"/>
      <c r="Y68" s="40"/>
    </row>
    <row r="69" spans="2:25" x14ac:dyDescent="0.35">
      <c r="B69" s="44"/>
      <c r="C69" s="42"/>
      <c r="D69" s="45"/>
      <c r="E69" s="44"/>
      <c r="F69" s="42"/>
      <c r="G69" s="45"/>
      <c r="H69" s="44"/>
      <c r="I69" s="42"/>
      <c r="J69" s="45"/>
      <c r="K69" s="44"/>
      <c r="L69" s="42"/>
      <c r="M69" s="45"/>
      <c r="N69" s="4" t="s">
        <v>1</v>
      </c>
      <c r="O69" s="70">
        <v>7</v>
      </c>
      <c r="P69" s="4" t="s">
        <v>5</v>
      </c>
      <c r="Q69" s="44" t="s">
        <v>54</v>
      </c>
      <c r="R69" s="42"/>
      <c r="S69" s="49"/>
      <c r="T69" s="102"/>
      <c r="U69" s="103"/>
      <c r="V69" s="49"/>
      <c r="W69" s="103"/>
      <c r="X69" s="103"/>
      <c r="Y69" s="45"/>
    </row>
    <row r="70" spans="2:25" x14ac:dyDescent="0.35">
      <c r="B70" s="46"/>
      <c r="C70" s="47"/>
      <c r="D70" s="48"/>
      <c r="E70" s="46"/>
      <c r="F70" s="47"/>
      <c r="G70" s="48"/>
      <c r="H70" s="46"/>
      <c r="I70" s="47"/>
      <c r="J70" s="48"/>
      <c r="K70" s="46"/>
      <c r="L70" s="47"/>
      <c r="M70" s="48"/>
      <c r="N70" s="10" t="s">
        <v>10</v>
      </c>
      <c r="O70" s="8">
        <f>O58*O64/100000</f>
        <v>14911700</v>
      </c>
      <c r="P70" s="10" t="s">
        <v>61</v>
      </c>
      <c r="Q70" s="46"/>
      <c r="R70" s="35">
        <v>2.5</v>
      </c>
      <c r="S70" s="49" t="s">
        <v>5</v>
      </c>
      <c r="T70" s="5" t="s">
        <v>10</v>
      </c>
      <c r="U70" s="36">
        <v>240000</v>
      </c>
      <c r="V70" s="89" t="s">
        <v>61</v>
      </c>
      <c r="W70" s="4" t="s">
        <v>10</v>
      </c>
      <c r="X70" s="36">
        <v>240000</v>
      </c>
      <c r="Y70" s="39" t="s">
        <v>61</v>
      </c>
    </row>
    <row r="71" spans="2:25" x14ac:dyDescent="0.35">
      <c r="B71" s="5"/>
      <c r="C71" s="4"/>
      <c r="D71" s="6"/>
      <c r="E71" s="5"/>
      <c r="F71" s="4"/>
      <c r="G71" s="6"/>
      <c r="H71" s="5"/>
      <c r="I71" s="4"/>
      <c r="J71" s="6"/>
      <c r="K71" s="5"/>
      <c r="L71" s="4"/>
      <c r="M71" s="6"/>
      <c r="N71" s="11"/>
      <c r="O71" s="12"/>
      <c r="P71" s="4"/>
      <c r="Q71" s="5"/>
      <c r="R71" s="4"/>
      <c r="S71" s="4"/>
      <c r="T71" s="5"/>
      <c r="U71" s="4"/>
      <c r="V71" s="4"/>
      <c r="W71" s="4"/>
      <c r="X71" s="4"/>
      <c r="Y71" s="6"/>
    </row>
    <row r="72" spans="2:25" ht="39" customHeight="1" x14ac:dyDescent="0.35">
      <c r="B72" s="5" t="s">
        <v>8</v>
      </c>
      <c r="C72" s="4">
        <f>C58*C59</f>
        <v>1</v>
      </c>
      <c r="D72" s="6" t="s">
        <v>11</v>
      </c>
      <c r="E72" s="5" t="s">
        <v>8</v>
      </c>
      <c r="F72" s="4">
        <f>F58*F59</f>
        <v>0.8</v>
      </c>
      <c r="G72" s="6" t="s">
        <v>11</v>
      </c>
      <c r="H72" s="5" t="s">
        <v>8</v>
      </c>
      <c r="I72" s="4">
        <f>I58*I59</f>
        <v>0.8</v>
      </c>
      <c r="J72" s="6" t="s">
        <v>11</v>
      </c>
      <c r="K72" s="5" t="s">
        <v>8</v>
      </c>
      <c r="L72" s="4">
        <f>L58*L59</f>
        <v>0.7</v>
      </c>
      <c r="M72" s="6" t="s">
        <v>11</v>
      </c>
      <c r="N72" s="74" t="s">
        <v>65</v>
      </c>
      <c r="O72" s="73">
        <f>O63*O64/1000000</f>
        <v>25822.7</v>
      </c>
      <c r="P72" s="72" t="s">
        <v>61</v>
      </c>
      <c r="Q72" s="5" t="s">
        <v>8</v>
      </c>
      <c r="R72" s="4">
        <f>R58*R59</f>
        <v>0.64000000000000012</v>
      </c>
      <c r="S72" s="4" t="s">
        <v>11</v>
      </c>
      <c r="T72" s="5"/>
      <c r="U72" s="4"/>
      <c r="V72" s="4"/>
      <c r="W72" s="4"/>
      <c r="X72" s="4"/>
      <c r="Y72" s="6"/>
    </row>
    <row r="73" spans="2:25" x14ac:dyDescent="0.35">
      <c r="B73" s="5" t="s">
        <v>12</v>
      </c>
      <c r="C73" s="13">
        <f>(C58^3)*C59/12</f>
        <v>8.3333333333333329E-2</v>
      </c>
      <c r="D73" s="6" t="s">
        <v>13</v>
      </c>
      <c r="E73" s="5" t="s">
        <v>12</v>
      </c>
      <c r="F73" s="13">
        <f>(F58^3)*F59/12</f>
        <v>4.2666666666666679E-2</v>
      </c>
      <c r="G73" s="6" t="s">
        <v>13</v>
      </c>
      <c r="H73" s="5" t="s">
        <v>12</v>
      </c>
      <c r="I73" s="13">
        <f>(I58^3)*I59/12</f>
        <v>4.2666666666666679E-2</v>
      </c>
      <c r="J73" s="6" t="s">
        <v>13</v>
      </c>
      <c r="K73" s="5" t="s">
        <v>12</v>
      </c>
      <c r="L73" s="13">
        <f>(L58^3)*L59/12</f>
        <v>2.8583333333333325E-2</v>
      </c>
      <c r="M73" s="6" t="s">
        <v>13</v>
      </c>
      <c r="N73" s="14"/>
      <c r="O73" s="15"/>
      <c r="P73" s="16"/>
      <c r="Q73" s="5" t="s">
        <v>12</v>
      </c>
      <c r="R73" s="13">
        <f>(R58^3)*R59/12</f>
        <v>3.4133333333333342E-2</v>
      </c>
      <c r="S73" s="4" t="s">
        <v>13</v>
      </c>
      <c r="T73" s="5"/>
      <c r="U73" s="13"/>
      <c r="V73" s="4"/>
      <c r="W73" s="4"/>
      <c r="X73" s="13"/>
      <c r="Y73" s="6"/>
    </row>
    <row r="74" spans="2:25" x14ac:dyDescent="0.35">
      <c r="B74" s="17" t="s">
        <v>83</v>
      </c>
      <c r="C74" s="87">
        <v>0.2</v>
      </c>
      <c r="D74" s="18"/>
      <c r="E74" s="17" t="s">
        <v>83</v>
      </c>
      <c r="F74" s="87">
        <v>0.2</v>
      </c>
      <c r="G74" s="18"/>
      <c r="H74" s="17" t="s">
        <v>83</v>
      </c>
      <c r="I74" s="87">
        <v>0.2</v>
      </c>
      <c r="J74" s="18"/>
      <c r="K74" s="17" t="s">
        <v>83</v>
      </c>
      <c r="L74" s="87">
        <v>0.2</v>
      </c>
      <c r="M74" s="18"/>
      <c r="N74" s="17" t="s">
        <v>83</v>
      </c>
      <c r="O74" s="87">
        <v>0.05</v>
      </c>
      <c r="P74" s="71"/>
      <c r="Q74" s="17" t="s">
        <v>83</v>
      </c>
      <c r="R74" s="87">
        <v>0.05</v>
      </c>
      <c r="S74" s="91"/>
      <c r="T74" s="5" t="s">
        <v>83</v>
      </c>
      <c r="U74" s="94">
        <v>0.2</v>
      </c>
      <c r="V74" s="4"/>
      <c r="W74" s="4" t="s">
        <v>83</v>
      </c>
      <c r="X74" s="94">
        <v>0.2</v>
      </c>
      <c r="Y74" s="6"/>
    </row>
    <row r="75" spans="2:25" x14ac:dyDescent="0.35">
      <c r="B75" s="19" t="s">
        <v>10</v>
      </c>
      <c r="C75" s="85">
        <f>C68*C72*C74</f>
        <v>5715358.1915582372</v>
      </c>
      <c r="D75" s="21" t="s">
        <v>14</v>
      </c>
      <c r="E75" s="19" t="s">
        <v>10</v>
      </c>
      <c r="F75" s="85">
        <f>F68*F72*F74</f>
        <v>4572286.5532465903</v>
      </c>
      <c r="G75" s="21" t="s">
        <v>14</v>
      </c>
      <c r="H75" s="19" t="s">
        <v>10</v>
      </c>
      <c r="I75" s="85">
        <f>I68*I72*I74</f>
        <v>4572286.5532465903</v>
      </c>
      <c r="J75" s="21" t="s">
        <v>14</v>
      </c>
      <c r="K75" s="19" t="s">
        <v>10</v>
      </c>
      <c r="L75" s="85">
        <f>L68*L72*L74</f>
        <v>4000750.7340907659</v>
      </c>
      <c r="M75" s="21" t="s">
        <v>14</v>
      </c>
      <c r="N75" s="7" t="s">
        <v>10</v>
      </c>
      <c r="O75" s="86">
        <f>(O70)*O74</f>
        <v>745585</v>
      </c>
      <c r="P75" s="9" t="s">
        <v>14</v>
      </c>
      <c r="Q75" s="19" t="s">
        <v>10</v>
      </c>
      <c r="R75" s="85">
        <f>(R68*R72)*R74</f>
        <v>914457.31064931815</v>
      </c>
      <c r="S75" s="77" t="s">
        <v>14</v>
      </c>
      <c r="T75" s="19" t="s">
        <v>71</v>
      </c>
      <c r="U75" s="20">
        <f>U67/U61</f>
        <v>110000</v>
      </c>
      <c r="V75" s="77" t="s">
        <v>14</v>
      </c>
      <c r="W75" s="77" t="s">
        <v>71</v>
      </c>
      <c r="X75" s="20">
        <f>X67/X61</f>
        <v>110000</v>
      </c>
      <c r="Y75" s="21" t="s">
        <v>14</v>
      </c>
    </row>
    <row r="76" spans="2:25" x14ac:dyDescent="0.35">
      <c r="B76" s="22" t="s">
        <v>15</v>
      </c>
      <c r="C76" s="23">
        <f>C68*C73*C74</f>
        <v>476279.84929651977</v>
      </c>
      <c r="D76" s="24" t="s">
        <v>16</v>
      </c>
      <c r="E76" s="22" t="s">
        <v>15</v>
      </c>
      <c r="F76" s="23">
        <f>F68*F73*F74</f>
        <v>243855.28283981816</v>
      </c>
      <c r="G76" s="24" t="s">
        <v>16</v>
      </c>
      <c r="H76" s="22" t="s">
        <v>15</v>
      </c>
      <c r="I76" s="23">
        <f>I68*I73*I74</f>
        <v>243855.28283981816</v>
      </c>
      <c r="J76" s="24" t="s">
        <v>16</v>
      </c>
      <c r="K76" s="22" t="s">
        <v>15</v>
      </c>
      <c r="L76" s="23">
        <f>L68*L73*L74</f>
        <v>163363.98830870623</v>
      </c>
      <c r="M76" s="24" t="s">
        <v>16</v>
      </c>
      <c r="N76" s="25"/>
      <c r="O76" s="26"/>
      <c r="P76" s="27"/>
      <c r="Q76" s="22"/>
      <c r="R76" s="23"/>
      <c r="S76" s="92"/>
      <c r="T76" s="22" t="s">
        <v>72</v>
      </c>
      <c r="U76" s="23">
        <f>U70/U61</f>
        <v>120000</v>
      </c>
      <c r="V76" s="92" t="s">
        <v>14</v>
      </c>
      <c r="W76" s="95" t="s">
        <v>72</v>
      </c>
      <c r="X76" s="96">
        <f>X70/X61</f>
        <v>120000</v>
      </c>
      <c r="Y76" s="97" t="s">
        <v>14</v>
      </c>
    </row>
    <row r="77" spans="2:25" x14ac:dyDescent="0.35">
      <c r="B77" s="19" t="s">
        <v>17</v>
      </c>
      <c r="C77" s="20">
        <f>C75*0.5</f>
        <v>2857679.0957791186</v>
      </c>
      <c r="D77" s="21" t="s">
        <v>14</v>
      </c>
      <c r="E77" s="19" t="s">
        <v>17</v>
      </c>
      <c r="F77" s="20">
        <f>F75*0.5</f>
        <v>2286143.2766232952</v>
      </c>
      <c r="G77" s="21" t="s">
        <v>14</v>
      </c>
      <c r="H77" s="19" t="s">
        <v>17</v>
      </c>
      <c r="I77" s="20">
        <f>I75*0.5</f>
        <v>2286143.2766232952</v>
      </c>
      <c r="J77" s="21" t="s">
        <v>14</v>
      </c>
      <c r="K77" s="19" t="s">
        <v>17</v>
      </c>
      <c r="L77" s="20">
        <f>L75*0.5</f>
        <v>2000375.367045383</v>
      </c>
      <c r="M77" s="21" t="s">
        <v>14</v>
      </c>
      <c r="N77" s="28"/>
      <c r="O77" s="29"/>
      <c r="P77" s="30"/>
      <c r="Q77" s="19" t="s">
        <v>17</v>
      </c>
      <c r="R77" s="20">
        <f>R75*0.5</f>
        <v>457228.65532465908</v>
      </c>
      <c r="S77" s="77" t="s">
        <v>14</v>
      </c>
      <c r="T77" s="7" t="s">
        <v>88</v>
      </c>
      <c r="U77" s="8"/>
      <c r="V77" s="10"/>
      <c r="W77" s="10" t="s">
        <v>88</v>
      </c>
      <c r="X77" s="8"/>
      <c r="Y77" s="9"/>
    </row>
    <row r="78" spans="2:25" x14ac:dyDescent="0.35">
      <c r="B78" s="22" t="s">
        <v>18</v>
      </c>
      <c r="C78" s="23">
        <f>C76*0.5</f>
        <v>238139.92464825988</v>
      </c>
      <c r="D78" s="24" t="s">
        <v>16</v>
      </c>
      <c r="E78" s="22" t="s">
        <v>18</v>
      </c>
      <c r="F78" s="23">
        <f>F76*0.5</f>
        <v>121927.64141990908</v>
      </c>
      <c r="G78" s="24" t="s">
        <v>16</v>
      </c>
      <c r="H78" s="22" t="s">
        <v>18</v>
      </c>
      <c r="I78" s="23">
        <f>I76*0.5</f>
        <v>121927.64141990908</v>
      </c>
      <c r="J78" s="24" t="s">
        <v>16</v>
      </c>
      <c r="K78" s="22" t="s">
        <v>18</v>
      </c>
      <c r="L78" s="23">
        <f>L76*0.5</f>
        <v>81681.994154353117</v>
      </c>
      <c r="M78" s="24" t="s">
        <v>16</v>
      </c>
      <c r="Q78" s="22"/>
      <c r="R78" s="23"/>
      <c r="S78" s="92"/>
      <c r="T78" s="22"/>
      <c r="U78" s="23"/>
      <c r="V78" s="92"/>
      <c r="W78" s="92"/>
      <c r="X78" s="23"/>
      <c r="Y78" s="24"/>
    </row>
    <row r="80" spans="2:25" x14ac:dyDescent="0.35">
      <c r="B80" s="33"/>
      <c r="C80" s="33"/>
      <c r="D80" s="33"/>
      <c r="E80" s="33"/>
      <c r="F80" s="33"/>
      <c r="G80" s="33"/>
      <c r="H80" s="33"/>
      <c r="I80" s="33"/>
      <c r="J80" s="33"/>
    </row>
    <row r="82" spans="2:10" x14ac:dyDescent="0.35">
      <c r="B82" s="33"/>
      <c r="C82" s="33"/>
      <c r="D82" s="33"/>
      <c r="E82" s="33"/>
      <c r="F82" s="33"/>
      <c r="G82" s="33"/>
      <c r="H82" s="33"/>
      <c r="I82" s="33"/>
      <c r="J82" s="33"/>
    </row>
    <row r="83" spans="2:10" x14ac:dyDescent="0.35">
      <c r="B83" s="33"/>
      <c r="C83" s="33"/>
      <c r="D83" s="33"/>
      <c r="E83" s="33"/>
      <c r="F83" s="33"/>
      <c r="G83" s="33"/>
      <c r="H83" s="33"/>
      <c r="I83" s="33"/>
      <c r="J83" s="33"/>
    </row>
    <row r="84" spans="2:10" x14ac:dyDescent="0.35">
      <c r="B84" s="33"/>
      <c r="E84" s="33"/>
      <c r="G84" s="33"/>
      <c r="H84" s="33"/>
      <c r="I84" s="33"/>
      <c r="J84" s="33"/>
    </row>
    <row r="85" spans="2:10" x14ac:dyDescent="0.35">
      <c r="B85" s="33"/>
      <c r="E85" s="33"/>
      <c r="G85" s="33"/>
      <c r="H85" s="33"/>
      <c r="I85" s="33"/>
      <c r="J85" s="33"/>
    </row>
    <row r="86" spans="2:10" x14ac:dyDescent="0.35">
      <c r="B86" s="33"/>
      <c r="C86" s="33"/>
      <c r="D86" s="33"/>
      <c r="E86" s="33"/>
      <c r="F86" s="33"/>
    </row>
    <row r="87" spans="2:10" x14ac:dyDescent="0.35">
      <c r="B87" s="33"/>
      <c r="C87" s="33"/>
      <c r="D87" s="33"/>
      <c r="E87" s="33"/>
      <c r="F87" s="33"/>
    </row>
    <row r="88" spans="2:10" x14ac:dyDescent="0.35">
      <c r="B88" s="33"/>
      <c r="E88" s="33"/>
    </row>
  </sheetData>
  <mergeCells count="48">
    <mergeCell ref="B12:D13"/>
    <mergeCell ref="E12:G13"/>
    <mergeCell ref="H12:J13"/>
    <mergeCell ref="K12:M13"/>
    <mergeCell ref="N12:P13"/>
    <mergeCell ref="Q12:S13"/>
    <mergeCell ref="T12:V13"/>
    <mergeCell ref="Z12:AB13"/>
    <mergeCell ref="W21:X22"/>
    <mergeCell ref="Z21:AA22"/>
    <mergeCell ref="B43:C44"/>
    <mergeCell ref="E43:F44"/>
    <mergeCell ref="H43:I44"/>
    <mergeCell ref="K43:L44"/>
    <mergeCell ref="N43:O44"/>
    <mergeCell ref="Q43:R44"/>
    <mergeCell ref="T43:U44"/>
    <mergeCell ref="W43:X44"/>
    <mergeCell ref="Z43:AA44"/>
    <mergeCell ref="B21:C22"/>
    <mergeCell ref="E21:F22"/>
    <mergeCell ref="H21:I22"/>
    <mergeCell ref="K21:L22"/>
    <mergeCell ref="N21:O22"/>
    <mergeCell ref="B56:D57"/>
    <mergeCell ref="E56:G57"/>
    <mergeCell ref="H56:J57"/>
    <mergeCell ref="K56:M57"/>
    <mergeCell ref="N56:P57"/>
    <mergeCell ref="B65:C66"/>
    <mergeCell ref="E65:F66"/>
    <mergeCell ref="H65:I66"/>
    <mergeCell ref="K65:L66"/>
    <mergeCell ref="Q65:R66"/>
    <mergeCell ref="T68:U69"/>
    <mergeCell ref="W65:X66"/>
    <mergeCell ref="W68:X69"/>
    <mergeCell ref="T56:Y57"/>
    <mergeCell ref="F3:T7"/>
    <mergeCell ref="T65:U66"/>
    <mergeCell ref="P54:Q54"/>
    <mergeCell ref="P55:Q55"/>
    <mergeCell ref="Q56:S57"/>
    <mergeCell ref="P52:Q52"/>
    <mergeCell ref="P53:Q53"/>
    <mergeCell ref="W12:Y13"/>
    <mergeCell ref="Q21:R22"/>
    <mergeCell ref="T21:U22"/>
  </mergeCells>
  <pageMargins left="0.70866141732283472" right="0.70866141732283472" top="0.74803149606299213" bottom="0.74803149606299213" header="0.31496062992125984" footer="0.31496062992125984"/>
  <pageSetup scale="3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Antc Estruc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ASIS2</dc:creator>
  <cp:lastModifiedBy>Pedro</cp:lastModifiedBy>
  <cp:lastPrinted>2015-10-12T21:32:33Z</cp:lastPrinted>
  <dcterms:created xsi:type="dcterms:W3CDTF">2015-04-06T13:11:40Z</dcterms:created>
  <dcterms:modified xsi:type="dcterms:W3CDTF">2016-04-02T20:10:47Z</dcterms:modified>
</cp:coreProperties>
</file>